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\Documents\"/>
    </mc:Choice>
  </mc:AlternateContent>
  <bookViews>
    <workbookView xWindow="0" yWindow="0" windowWidth="20460" windowHeight="7500"/>
  </bookViews>
  <sheets>
    <sheet name="2015 Summary" sheetId="1" r:id="rId1"/>
    <sheet name="2015 Revenue" sheetId="2" r:id="rId2"/>
    <sheet name="2015 Expenditures" sheetId="3" r:id="rId3"/>
    <sheet name="2015 Capital Budget" sheetId="4" r:id="rId4"/>
    <sheet name="2016 Summary" sheetId="5" r:id="rId5"/>
    <sheet name="2016 Revenue" sheetId="6" r:id="rId6"/>
    <sheet name="2016 Expenditures" sheetId="7" r:id="rId7"/>
    <sheet name="2016 Capital Budget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7" l="1"/>
  <c r="E61" i="7"/>
  <c r="E59" i="7"/>
  <c r="E58" i="7"/>
  <c r="E52" i="7"/>
  <c r="E51" i="7"/>
  <c r="E43" i="7"/>
  <c r="E44" i="7"/>
  <c r="E45" i="7"/>
  <c r="E46" i="7"/>
  <c r="E47" i="7"/>
  <c r="E48" i="7"/>
  <c r="E39" i="7"/>
  <c r="E40" i="7"/>
  <c r="E38" i="7"/>
  <c r="E30" i="7"/>
  <c r="E31" i="7"/>
  <c r="E32" i="7"/>
  <c r="E33" i="7"/>
  <c r="E34" i="7"/>
  <c r="E35" i="7"/>
  <c r="E29" i="7"/>
  <c r="E16" i="7"/>
  <c r="E17" i="7"/>
  <c r="E18" i="7"/>
  <c r="E19" i="7"/>
  <c r="E15" i="7"/>
  <c r="E12" i="7"/>
  <c r="E13" i="7"/>
  <c r="E11" i="7"/>
  <c r="D27" i="6"/>
  <c r="D28" i="6"/>
  <c r="D26" i="6"/>
  <c r="D22" i="6"/>
  <c r="D23" i="6"/>
  <c r="D21" i="6"/>
  <c r="D14" i="6"/>
  <c r="D15" i="6"/>
  <c r="D16" i="6"/>
  <c r="D17" i="6"/>
  <c r="D18" i="6"/>
  <c r="D13" i="6"/>
  <c r="D8" i="6"/>
  <c r="D9" i="6"/>
  <c r="D10" i="6"/>
  <c r="D7" i="6"/>
  <c r="D68" i="7" l="1"/>
  <c r="C26" i="5" s="1"/>
  <c r="D6" i="1" l="1"/>
  <c r="D64" i="3"/>
  <c r="C64" i="3"/>
  <c r="E65" i="7" s="1"/>
  <c r="E60" i="3"/>
  <c r="E61" i="3"/>
  <c r="C24" i="5"/>
  <c r="C20" i="5"/>
  <c r="C19" i="5"/>
  <c r="C18" i="5"/>
  <c r="C17" i="5"/>
  <c r="C16" i="5"/>
  <c r="C10" i="5"/>
  <c r="C9" i="5"/>
  <c r="C8" i="5"/>
  <c r="C7" i="5"/>
  <c r="C6" i="5"/>
  <c r="C9" i="8"/>
  <c r="D65" i="7"/>
  <c r="D55" i="7"/>
  <c r="D22" i="7"/>
  <c r="D21" i="7"/>
  <c r="D24" i="7" s="1"/>
  <c r="C15" i="5" s="1"/>
  <c r="C35" i="6"/>
  <c r="E7" i="4"/>
  <c r="E6" i="4"/>
  <c r="E9" i="2"/>
  <c r="E10" i="2"/>
  <c r="E11" i="2"/>
  <c r="E14" i="2"/>
  <c r="E15" i="2"/>
  <c r="E16" i="2"/>
  <c r="E17" i="2"/>
  <c r="E18" i="2"/>
  <c r="E19" i="2"/>
  <c r="E22" i="2"/>
  <c r="E23" i="2"/>
  <c r="E24" i="2"/>
  <c r="E27" i="2"/>
  <c r="E28" i="2"/>
  <c r="E29" i="2"/>
  <c r="E8" i="2"/>
  <c r="C42" i="1"/>
  <c r="C40" i="1"/>
  <c r="C32" i="1"/>
  <c r="D22" i="1"/>
  <c r="E22" i="1" s="1"/>
  <c r="C22" i="1"/>
  <c r="D24" i="5" s="1"/>
  <c r="D18" i="1"/>
  <c r="C18" i="1"/>
  <c r="D20" i="5" s="1"/>
  <c r="D17" i="1"/>
  <c r="C17" i="1"/>
  <c r="D19" i="5" s="1"/>
  <c r="D16" i="1"/>
  <c r="C16" i="1"/>
  <c r="D18" i="5" s="1"/>
  <c r="D15" i="1"/>
  <c r="E15" i="1" s="1"/>
  <c r="C15" i="1"/>
  <c r="D17" i="5" s="1"/>
  <c r="D14" i="1"/>
  <c r="C14" i="1"/>
  <c r="D8" i="1"/>
  <c r="C8" i="1"/>
  <c r="D9" i="5" s="1"/>
  <c r="D7" i="1"/>
  <c r="C7" i="1"/>
  <c r="D8" i="5" s="1"/>
  <c r="C6" i="1"/>
  <c r="D5" i="1"/>
  <c r="E5" i="1" s="1"/>
  <c r="C5" i="1"/>
  <c r="D6" i="5" s="1"/>
  <c r="D9" i="4"/>
  <c r="C9" i="4"/>
  <c r="E8" i="1" l="1"/>
  <c r="E6" i="1"/>
  <c r="D7" i="5"/>
  <c r="E9" i="4"/>
  <c r="E14" i="1"/>
  <c r="D16" i="5"/>
  <c r="E7" i="1"/>
  <c r="C10" i="1"/>
  <c r="D12" i="5" s="1"/>
  <c r="E16" i="1"/>
  <c r="E17" i="1"/>
  <c r="E18" i="1"/>
  <c r="C12" i="5"/>
  <c r="C22" i="5"/>
  <c r="D10" i="1"/>
  <c r="E58" i="3"/>
  <c r="E59" i="3"/>
  <c r="E29" i="3"/>
  <c r="E30" i="3"/>
  <c r="E31" i="3"/>
  <c r="E32" i="3"/>
  <c r="E33" i="3"/>
  <c r="E34" i="3"/>
  <c r="E35" i="3"/>
  <c r="E36" i="3"/>
  <c r="E39" i="3"/>
  <c r="E40" i="3"/>
  <c r="E41" i="3"/>
  <c r="E44" i="3"/>
  <c r="E45" i="3"/>
  <c r="E46" i="3"/>
  <c r="E47" i="3"/>
  <c r="E48" i="3"/>
  <c r="E49" i="3"/>
  <c r="E52" i="3"/>
  <c r="E53" i="3"/>
  <c r="E11" i="3"/>
  <c r="E12" i="3"/>
  <c r="E13" i="3"/>
  <c r="E14" i="3"/>
  <c r="E15" i="3"/>
  <c r="E16" i="3"/>
  <c r="E17" i="3"/>
  <c r="E18" i="3"/>
  <c r="E19" i="3"/>
  <c r="E10" i="3"/>
  <c r="D55" i="3"/>
  <c r="E55" i="3" s="1"/>
  <c r="C55" i="3"/>
  <c r="E55" i="7" s="1"/>
  <c r="D22" i="3"/>
  <c r="C22" i="3"/>
  <c r="E22" i="7" s="1"/>
  <c r="D21" i="3"/>
  <c r="D24" i="3" s="1"/>
  <c r="C21" i="3"/>
  <c r="E21" i="7" s="1"/>
  <c r="D31" i="2"/>
  <c r="C31" i="2"/>
  <c r="D35" i="6" s="1"/>
  <c r="E10" i="1" l="1"/>
  <c r="E31" i="2"/>
  <c r="D13" i="1"/>
  <c r="E21" i="3"/>
  <c r="C24" i="3"/>
  <c r="D67" i="3"/>
  <c r="D24" i="1" s="1"/>
  <c r="E22" i="3"/>
  <c r="E64" i="3"/>
  <c r="E24" i="3" l="1"/>
  <c r="E24" i="7"/>
  <c r="D20" i="1"/>
  <c r="C67" i="3"/>
  <c r="C13" i="1"/>
  <c r="E13" i="1" l="1"/>
  <c r="D15" i="5"/>
  <c r="E68" i="7"/>
  <c r="C24" i="1"/>
  <c r="C20" i="1"/>
  <c r="D22" i="5" s="1"/>
  <c r="E67" i="3"/>
  <c r="D26" i="5" l="1"/>
  <c r="E24" i="1"/>
  <c r="E20" i="1"/>
</calcChain>
</file>

<file path=xl/sharedStrings.xml><?xml version="1.0" encoding="utf-8"?>
<sst xmlns="http://schemas.openxmlformats.org/spreadsheetml/2006/main" count="227" uniqueCount="122">
  <si>
    <t>REVENUE</t>
  </si>
  <si>
    <t>Account Name</t>
  </si>
  <si>
    <t>Actuals 12/31/15</t>
  </si>
  <si>
    <t>FUNDRASING REVENUE</t>
  </si>
  <si>
    <t>Promotions/Sponsorships</t>
  </si>
  <si>
    <t>Donations</t>
  </si>
  <si>
    <t>Fundraising Events</t>
  </si>
  <si>
    <t>Memberships</t>
  </si>
  <si>
    <t>GRANT REVENUE</t>
  </si>
  <si>
    <t>The Children's Guild Foundation</t>
  </si>
  <si>
    <t>Explore Grant</t>
  </si>
  <si>
    <t>Department of Social Service Project</t>
  </si>
  <si>
    <t>Community Foundation</t>
  </si>
  <si>
    <t>Outdoor Recreation and Community Access Grant</t>
  </si>
  <si>
    <t>Family Foundation Grant</t>
  </si>
  <si>
    <t xml:space="preserve"> </t>
  </si>
  <si>
    <t>ROCK CLIMBING PROGRAM REVENUE</t>
  </si>
  <si>
    <t>Elementary School Program</t>
  </si>
  <si>
    <t>US Paralympics Program</t>
  </si>
  <si>
    <t>Private Groups</t>
  </si>
  <si>
    <t>SKIING PROGRAM REVENUE</t>
  </si>
  <si>
    <t>SLCo. Parks and Recreations</t>
  </si>
  <si>
    <t>TOTAL REVENUE</t>
  </si>
  <si>
    <t>EXPENSES</t>
  </si>
  <si>
    <t>PERSONNEL EXPENSES</t>
  </si>
  <si>
    <t>Salaries and Wages</t>
  </si>
  <si>
    <t>FT Executive Director Salary</t>
  </si>
  <si>
    <t>FT Climbing Program Coordinator Salary</t>
  </si>
  <si>
    <t>FT Skiing Program Coordinator Salary</t>
  </si>
  <si>
    <t>FT Development Director Salary</t>
  </si>
  <si>
    <t>FT Office Manager Salary</t>
  </si>
  <si>
    <t>PT Office Assistant Salary</t>
  </si>
  <si>
    <t>PT Activity Leader Wages</t>
  </si>
  <si>
    <t>PT Bus Drivers</t>
  </si>
  <si>
    <t>Internship Stipends</t>
  </si>
  <si>
    <t>Bonuses</t>
  </si>
  <si>
    <t>Part Time Benefits (20% of wages, stipends, bonuses)</t>
  </si>
  <si>
    <t>Full Time Benefits (50% of Salary)</t>
  </si>
  <si>
    <t>TOTAL PERSONNEL EXPENSES</t>
  </si>
  <si>
    <t>OPERATING EXPENSES</t>
  </si>
  <si>
    <t>Services</t>
  </si>
  <si>
    <t>Postage</t>
  </si>
  <si>
    <t>Telephone</t>
  </si>
  <si>
    <t>Printing</t>
  </si>
  <si>
    <t>Public Relations/Community Events</t>
  </si>
  <si>
    <t>Publications/Advertising</t>
  </si>
  <si>
    <t>Utilities</t>
  </si>
  <si>
    <t xml:space="preserve">Vehicle Repairs and Maintenance </t>
  </si>
  <si>
    <t>Consultants</t>
  </si>
  <si>
    <t>Supplies</t>
  </si>
  <si>
    <t>Office Supplies</t>
  </si>
  <si>
    <t>Fuel Expense</t>
  </si>
  <si>
    <t>Program Supplies</t>
  </si>
  <si>
    <t>Other Expenses</t>
  </si>
  <si>
    <t>Office/Warehouse Rent</t>
  </si>
  <si>
    <t>Equipment Rental</t>
  </si>
  <si>
    <t>Liability Insurance</t>
  </si>
  <si>
    <t>Training/Certifications</t>
  </si>
  <si>
    <t>Subscriptions/Memberships</t>
  </si>
  <si>
    <t>Misc. Fees and Charges</t>
  </si>
  <si>
    <t>Debt Payments</t>
  </si>
  <si>
    <t>Vehicle Loan Payments 2014 Van</t>
  </si>
  <si>
    <t>Vehicle Loan Payments 2015 Van</t>
  </si>
  <si>
    <t>TOTAL OPERATING EXPENSES</t>
  </si>
  <si>
    <t>DEPRECIATION EXPENSES</t>
  </si>
  <si>
    <t>TOTAL DEPRECIATION EXPENSES</t>
  </si>
  <si>
    <t>TOTAL EXPENSES</t>
  </si>
  <si>
    <t>NET INCOME</t>
  </si>
  <si>
    <t>Capital Budget</t>
  </si>
  <si>
    <t>Vehicle Purchase - 2015 Van Source of funds: Credit Union Vehicle Loan</t>
  </si>
  <si>
    <t>Adaptive Ski Equipment Purchase Source of Funds: Children's Guild Foundation</t>
  </si>
  <si>
    <t>TOTAL CAPITAL EXPENSES</t>
  </si>
  <si>
    <t>2015 Summary for year end 12/31/2015</t>
  </si>
  <si>
    <t>Fundraising Revenue</t>
  </si>
  <si>
    <t>Grant Revenue</t>
  </si>
  <si>
    <t>Rock Climbing Program Revenue</t>
  </si>
  <si>
    <t>Skiing Program Revenue</t>
  </si>
  <si>
    <t>Personnel Expenses</t>
  </si>
  <si>
    <t>Operating Services</t>
  </si>
  <si>
    <t>Operating Supplies</t>
  </si>
  <si>
    <t>Depreciation Expenses</t>
  </si>
  <si>
    <t>Cash</t>
  </si>
  <si>
    <t>ASSETS year-end 12/31/15</t>
  </si>
  <si>
    <t>Accounts Receivable</t>
  </si>
  <si>
    <t>Secured Grant Funding for 2016</t>
  </si>
  <si>
    <t>Property and Equipment</t>
  </si>
  <si>
    <t>TOTAL ASSETS</t>
  </si>
  <si>
    <t>LIABILITIES year-end 12/31/15</t>
  </si>
  <si>
    <t>Vehicle Loan 2014 Balance</t>
  </si>
  <si>
    <t>Vehicle Loan 2015 Balance</t>
  </si>
  <si>
    <t>Accounts Payable</t>
  </si>
  <si>
    <t>Obligated Grant Expenditures for 2016</t>
  </si>
  <si>
    <t>TOTAL LIABILITIES</t>
  </si>
  <si>
    <t>TOTAL EQUITY</t>
  </si>
  <si>
    <t>2016 Approved Budget</t>
  </si>
  <si>
    <t xml:space="preserve">Outdoor Recreation and Community Access Grant </t>
  </si>
  <si>
    <t>FUNDRAISING REVENUE</t>
  </si>
  <si>
    <t>BASKETBALL PROGRAM REVENUE</t>
  </si>
  <si>
    <t>FT Basketball Program Coordinator Salary</t>
  </si>
  <si>
    <t>PT Bus Drivers (3)</t>
  </si>
  <si>
    <t>Part Time Benefits ( 20% of wages, stipends, bonuses)</t>
  </si>
  <si>
    <t>Vehicle Repairs and Maintenance</t>
  </si>
  <si>
    <t xml:space="preserve">TOTAL OPERATING EXPENSES </t>
  </si>
  <si>
    <t xml:space="preserve">Furniture </t>
  </si>
  <si>
    <t>2014 Van Depreciation Expense</t>
  </si>
  <si>
    <t>2015 Van Depreciation Expense</t>
  </si>
  <si>
    <t>2016 Van Depreciation Expense</t>
  </si>
  <si>
    <t>Vehicle Loan Payments 2016 Van</t>
  </si>
  <si>
    <t>2016 Approved Expense Budget</t>
  </si>
  <si>
    <t>Approved 2016 Budget</t>
  </si>
  <si>
    <t>2016 Approved Revenue Budget</t>
  </si>
  <si>
    <t xml:space="preserve">Account Name </t>
  </si>
  <si>
    <t>2016 Approved Capital Budget</t>
  </si>
  <si>
    <t>Vehicle Purchase - 2016 Van. Source of funds: Credit Union Vehicle Loan</t>
  </si>
  <si>
    <t>Adaptive Basketball Wheelchairs Purchase. Source of Funds: Challenged Athletes Foundation</t>
  </si>
  <si>
    <t>Current Equipment Depreciation Expense</t>
  </si>
  <si>
    <t>Basketball Wheelchair Depreciation Expense</t>
  </si>
  <si>
    <t>Basketball Program Revenue</t>
  </si>
  <si>
    <t>2016 Summary for Approved Budget</t>
  </si>
  <si>
    <t>Percent Change From 2015</t>
  </si>
  <si>
    <t>% Change of Approved Budget</t>
  </si>
  <si>
    <t>Approved Budget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</si>
</sst>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3" fillId="0" borderId="0" xfId="0" applyFont="1"/>
    <xf numFmtId="0" fontId="2" fillId="0" borderId="0" xfId="0" applyFont="1" applyBorder="1"/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 applyBorder="1" applyAlignment="1"/>
    <xf numFmtId="0" fontId="2" fillId="2" borderId="0" xfId="0" applyFont="1" applyFill="1"/>
    <xf numFmtId="164" fontId="2" fillId="2" borderId="0" xfId="0" applyNumberFormat="1" applyFont="1" applyFill="1"/>
    <xf numFmtId="9" fontId="0" fillId="0" borderId="0" xfId="2" applyFont="1"/>
    <xf numFmtId="0" fontId="4" fillId="2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0" fillId="0" borderId="0" xfId="0" applyFill="1"/>
    <xf numFmtId="164" fontId="2" fillId="0" borderId="0" xfId="1" applyNumberFormat="1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2" borderId="0" xfId="1" applyNumberFormat="1" applyFont="1" applyFill="1"/>
    <xf numFmtId="0" fontId="3" fillId="0" borderId="0" xfId="0" applyFont="1" applyAlignment="1"/>
    <xf numFmtId="164" fontId="2" fillId="0" borderId="0" xfId="0" applyNumberFormat="1" applyFont="1"/>
    <xf numFmtId="44" fontId="0" fillId="0" borderId="0" xfId="0" applyNumberFormat="1"/>
    <xf numFmtId="164" fontId="1" fillId="0" borderId="0" xfId="1" applyNumberFormat="1" applyFont="1"/>
    <xf numFmtId="3" fontId="2" fillId="2" borderId="0" xfId="0" applyNumberFormat="1" applyFont="1" applyFill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4" fillId="0" borderId="0" xfId="0" applyFont="1" applyFill="1" applyBorder="1"/>
    <xf numFmtId="164" fontId="2" fillId="0" borderId="0" xfId="0" applyNumberFormat="1" applyFont="1" applyFill="1" applyBorder="1"/>
    <xf numFmtId="0" fontId="4" fillId="0" borderId="2" xfId="0" applyFont="1" applyBorder="1" applyAlignment="1"/>
    <xf numFmtId="0" fontId="6" fillId="2" borderId="0" xfId="0" applyFont="1" applyFill="1" applyBorder="1"/>
    <xf numFmtId="164" fontId="6" fillId="2" borderId="0" xfId="1" applyNumberFormat="1" applyFont="1" applyFill="1" applyBorder="1"/>
    <xf numFmtId="164" fontId="5" fillId="0" borderId="0" xfId="1" applyNumberFormat="1" applyFont="1" applyFill="1"/>
    <xf numFmtId="164" fontId="4" fillId="2" borderId="0" xfId="1" applyNumberFormat="1" applyFont="1" applyFill="1"/>
    <xf numFmtId="0" fontId="5" fillId="0" borderId="0" xfId="0" applyFont="1" applyBorder="1" applyAlignment="1"/>
    <xf numFmtId="0" fontId="2" fillId="2" borderId="0" xfId="0" applyFont="1" applyFill="1" applyAlignment="1">
      <alignment wrapText="1"/>
    </xf>
    <xf numFmtId="164" fontId="0" fillId="0" borderId="0" xfId="1" applyNumberFormat="1" applyFont="1" applyFill="1"/>
    <xf numFmtId="0" fontId="0" fillId="0" borderId="0" xfId="0" applyFont="1" applyFill="1"/>
    <xf numFmtId="164" fontId="4" fillId="2" borderId="0" xfId="0" applyNumberFormat="1" applyFont="1" applyFill="1"/>
    <xf numFmtId="9" fontId="1" fillId="0" borderId="0" xfId="2" applyFont="1"/>
    <xf numFmtId="9" fontId="1" fillId="0" borderId="0" xfId="2" applyFont="1" applyFill="1"/>
    <xf numFmtId="3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E51" sqref="E50:E51"/>
    </sheetView>
  </sheetViews>
  <sheetFormatPr defaultRowHeight="15" x14ac:dyDescent="0.25"/>
  <cols>
    <col min="1" max="1" width="10.42578125" bestFit="1" customWidth="1"/>
    <col min="2" max="2" width="35.42578125" bestFit="1" customWidth="1"/>
    <col min="3" max="3" width="21" customWidth="1"/>
    <col min="4" max="4" width="15.7109375" bestFit="1" customWidth="1"/>
    <col min="5" max="5" width="21" bestFit="1" customWidth="1"/>
  </cols>
  <sheetData>
    <row r="1" spans="1:5" ht="21" x14ac:dyDescent="0.35">
      <c r="A1" s="21"/>
      <c r="B1" s="44" t="s">
        <v>72</v>
      </c>
      <c r="C1" s="44"/>
    </row>
    <row r="3" spans="1:5" x14ac:dyDescent="0.25">
      <c r="A3" s="1"/>
      <c r="C3" s="1" t="s">
        <v>121</v>
      </c>
      <c r="D3" s="1" t="s">
        <v>2</v>
      </c>
      <c r="E3" s="1" t="s">
        <v>120</v>
      </c>
    </row>
    <row r="4" spans="1:5" x14ac:dyDescent="0.25">
      <c r="B4" s="1" t="s">
        <v>0</v>
      </c>
      <c r="C4" s="2"/>
      <c r="D4" s="2"/>
    </row>
    <row r="5" spans="1:5" x14ac:dyDescent="0.25">
      <c r="B5" t="s">
        <v>73</v>
      </c>
      <c r="C5" s="2">
        <f>SUM('2015 Revenue'!C8:C11)</f>
        <v>97000</v>
      </c>
      <c r="D5" s="2">
        <f>SUM('2015 Revenue'!D8:D11)</f>
        <v>88250</v>
      </c>
      <c r="E5" s="11">
        <f>(D5/C5)</f>
        <v>0.90979381443298968</v>
      </c>
    </row>
    <row r="6" spans="1:5" x14ac:dyDescent="0.25">
      <c r="B6" t="s">
        <v>74</v>
      </c>
      <c r="C6" s="2">
        <f>SUM('2015 Revenue'!C14:C19)</f>
        <v>322050</v>
      </c>
      <c r="D6" s="2">
        <f>SUM('2015 Revenue'!D14:D19)</f>
        <v>322000</v>
      </c>
      <c r="E6" s="11">
        <f>(D6/C6)</f>
        <v>0.99984474460487505</v>
      </c>
    </row>
    <row r="7" spans="1:5" x14ac:dyDescent="0.25">
      <c r="B7" t="s">
        <v>75</v>
      </c>
      <c r="C7" s="2">
        <f>SUM('2015 Revenue'!C22:C24)</f>
        <v>175000</v>
      </c>
      <c r="D7" s="2">
        <f>SUM('2015 Revenue'!D22:D24)</f>
        <v>169000</v>
      </c>
      <c r="E7" s="11">
        <f t="shared" ref="E7:E22" si="0">(D7/C7)</f>
        <v>0.96571428571428575</v>
      </c>
    </row>
    <row r="8" spans="1:5" x14ac:dyDescent="0.25">
      <c r="B8" t="s">
        <v>76</v>
      </c>
      <c r="C8" s="2">
        <f>SUM('2015 Revenue'!C27:C29)</f>
        <v>87000</v>
      </c>
      <c r="D8" s="2">
        <f>SUM('2015 Revenue'!D27:D29)</f>
        <v>74500</v>
      </c>
      <c r="E8" s="11">
        <f t="shared" si="0"/>
        <v>0.85632183908045978</v>
      </c>
    </row>
    <row r="9" spans="1:5" x14ac:dyDescent="0.25">
      <c r="C9" s="2"/>
      <c r="D9" s="2"/>
      <c r="E9" s="11"/>
    </row>
    <row r="10" spans="1:5" x14ac:dyDescent="0.25">
      <c r="B10" s="9" t="s">
        <v>22</v>
      </c>
      <c r="C10" s="20">
        <f>SUM(C5:C8)</f>
        <v>681050</v>
      </c>
      <c r="D10" s="20">
        <f>SUM(D5:D8)</f>
        <v>653750</v>
      </c>
      <c r="E10" s="11">
        <f t="shared" si="0"/>
        <v>0.95991483738345207</v>
      </c>
    </row>
    <row r="11" spans="1:5" x14ac:dyDescent="0.25">
      <c r="C11" s="2"/>
      <c r="D11" s="2"/>
      <c r="E11" s="11"/>
    </row>
    <row r="12" spans="1:5" x14ac:dyDescent="0.25">
      <c r="B12" s="1" t="s">
        <v>23</v>
      </c>
      <c r="C12" s="2"/>
      <c r="D12" s="2"/>
      <c r="E12" s="11"/>
    </row>
    <row r="13" spans="1:5" x14ac:dyDescent="0.25">
      <c r="B13" t="s">
        <v>77</v>
      </c>
      <c r="C13" s="2">
        <f>('2015 Expenditures'!C24)</f>
        <v>369375</v>
      </c>
      <c r="D13" s="2">
        <f>('2015 Expenditures'!D24)</f>
        <v>363975</v>
      </c>
      <c r="E13" s="11">
        <f t="shared" si="0"/>
        <v>0.98538071065989852</v>
      </c>
    </row>
    <row r="14" spans="1:5" ht="16.5" customHeight="1" x14ac:dyDescent="0.25">
      <c r="B14" s="17" t="s">
        <v>78</v>
      </c>
      <c r="C14" s="2">
        <f>SUM('2015 Expenditures'!C29:C36)</f>
        <v>97935</v>
      </c>
      <c r="D14" s="2">
        <f>SUM('2015 Expenditures'!D29:D36)</f>
        <v>83900</v>
      </c>
      <c r="E14" s="11">
        <f t="shared" si="0"/>
        <v>0.85669066217389089</v>
      </c>
    </row>
    <row r="15" spans="1:5" x14ac:dyDescent="0.25">
      <c r="B15" s="17" t="s">
        <v>79</v>
      </c>
      <c r="C15" s="2">
        <f>SUM('2015 Expenditures'!C39:C41)</f>
        <v>77860</v>
      </c>
      <c r="D15" s="2">
        <f>SUM('2015 Expenditures'!D39:D41)</f>
        <v>74750</v>
      </c>
      <c r="E15" s="11">
        <f t="shared" si="0"/>
        <v>0.9600565116876445</v>
      </c>
    </row>
    <row r="16" spans="1:5" x14ac:dyDescent="0.25">
      <c r="B16" s="17" t="s">
        <v>53</v>
      </c>
      <c r="C16" s="2">
        <f>SUM('2015 Expenditures'!C44:C49)</f>
        <v>66520</v>
      </c>
      <c r="D16" s="2">
        <f>SUM('2015 Expenditures'!D44:D49)</f>
        <v>61480</v>
      </c>
      <c r="E16" s="11">
        <f t="shared" si="0"/>
        <v>0.9242333132892363</v>
      </c>
    </row>
    <row r="17" spans="2:6" x14ac:dyDescent="0.25">
      <c r="B17" s="17" t="s">
        <v>60</v>
      </c>
      <c r="C17" s="2">
        <f>SUM('2015 Expenditures'!C52:C53)</f>
        <v>30590</v>
      </c>
      <c r="D17" s="2">
        <f>SUM('2015 Expenditures'!D52:D53)</f>
        <v>30590</v>
      </c>
      <c r="E17" s="11">
        <f t="shared" si="0"/>
        <v>1</v>
      </c>
    </row>
    <row r="18" spans="2:6" x14ac:dyDescent="0.25">
      <c r="B18" s="17" t="s">
        <v>80</v>
      </c>
      <c r="C18" s="2">
        <f>SUM('2015 Expenditures'!C58:C59)</f>
        <v>8960</v>
      </c>
      <c r="D18" s="2">
        <f>SUM('2015 Expenditures'!D58:D59)</f>
        <v>8960</v>
      </c>
      <c r="E18" s="11">
        <f t="shared" si="0"/>
        <v>1</v>
      </c>
    </row>
    <row r="19" spans="2:6" x14ac:dyDescent="0.25">
      <c r="E19" s="11"/>
    </row>
    <row r="20" spans="2:6" x14ac:dyDescent="0.25">
      <c r="B20" s="9" t="s">
        <v>66</v>
      </c>
      <c r="C20" s="20">
        <f>SUM(C13:C18)</f>
        <v>651240</v>
      </c>
      <c r="D20" s="20">
        <f>SUM(D13:D18)</f>
        <v>623655</v>
      </c>
      <c r="E20" s="11">
        <f t="shared" si="0"/>
        <v>0.9576423438363737</v>
      </c>
    </row>
    <row r="21" spans="2:6" x14ac:dyDescent="0.25">
      <c r="B21" s="1"/>
      <c r="C21" s="3"/>
      <c r="D21" s="2"/>
      <c r="E21" s="11"/>
    </row>
    <row r="22" spans="2:6" x14ac:dyDescent="0.25">
      <c r="B22" s="9" t="s">
        <v>71</v>
      </c>
      <c r="C22" s="20">
        <f>SUM('2015 Capital Budget'!C6:C7)</f>
        <v>99200</v>
      </c>
      <c r="D22" s="20">
        <f>SUM('2015 Capital Budget'!D6:D7)</f>
        <v>99000</v>
      </c>
      <c r="E22" s="11">
        <f t="shared" si="0"/>
        <v>0.99798387096774188</v>
      </c>
    </row>
    <row r="23" spans="2:6" x14ac:dyDescent="0.25">
      <c r="C23" s="2"/>
      <c r="D23" s="2"/>
    </row>
    <row r="24" spans="2:6" x14ac:dyDescent="0.25">
      <c r="B24" s="9" t="s">
        <v>67</v>
      </c>
      <c r="C24" s="10">
        <f>SUM('2015 Revenue'!C31-'2015 Expenditures'!C67)</f>
        <v>4840</v>
      </c>
      <c r="D24" s="10">
        <f>SUM('2015 Revenue'!D31-'2015 Expenditures'!D67)</f>
        <v>5125</v>
      </c>
      <c r="E24" s="11">
        <f>(D24/C24)</f>
        <v>1.0588842975206612</v>
      </c>
    </row>
    <row r="25" spans="2:6" x14ac:dyDescent="0.25">
      <c r="B25" s="13"/>
      <c r="C25" s="13"/>
      <c r="D25" s="14"/>
      <c r="E25" s="14"/>
      <c r="F25" s="11"/>
    </row>
    <row r="26" spans="2:6" x14ac:dyDescent="0.25">
      <c r="B26" s="1" t="s">
        <v>82</v>
      </c>
      <c r="D26" s="2"/>
    </row>
    <row r="27" spans="2:6" x14ac:dyDescent="0.25">
      <c r="B27" t="s">
        <v>81</v>
      </c>
      <c r="C27" s="2">
        <v>14500</v>
      </c>
      <c r="D27" s="2"/>
    </row>
    <row r="28" spans="2:6" x14ac:dyDescent="0.25">
      <c r="B28" s="17" t="s">
        <v>83</v>
      </c>
      <c r="C28" s="2">
        <v>2700</v>
      </c>
      <c r="D28" s="2"/>
    </row>
    <row r="29" spans="2:6" x14ac:dyDescent="0.25">
      <c r="B29" s="17" t="s">
        <v>84</v>
      </c>
      <c r="C29" s="2">
        <v>308200</v>
      </c>
    </row>
    <row r="30" spans="2:6" x14ac:dyDescent="0.25">
      <c r="B30" s="17" t="s">
        <v>85</v>
      </c>
      <c r="C30" s="2">
        <v>139570</v>
      </c>
    </row>
    <row r="32" spans="2:6" x14ac:dyDescent="0.25">
      <c r="B32" s="9" t="s">
        <v>86</v>
      </c>
      <c r="C32" s="10">
        <f>SUM(C27:C30)</f>
        <v>464970</v>
      </c>
    </row>
    <row r="34" spans="2:3" x14ac:dyDescent="0.25">
      <c r="B34" s="1" t="s">
        <v>87</v>
      </c>
    </row>
    <row r="35" spans="2:3" x14ac:dyDescent="0.25">
      <c r="B35" t="s">
        <v>88</v>
      </c>
      <c r="C35" s="2">
        <v>42150</v>
      </c>
    </row>
    <row r="36" spans="2:3" x14ac:dyDescent="0.25">
      <c r="B36" s="17" t="s">
        <v>89</v>
      </c>
      <c r="C36" s="2">
        <v>66160</v>
      </c>
    </row>
    <row r="37" spans="2:3" x14ac:dyDescent="0.25">
      <c r="B37" s="17" t="s">
        <v>90</v>
      </c>
      <c r="C37" s="2">
        <v>12300</v>
      </c>
    </row>
    <row r="38" spans="2:3" x14ac:dyDescent="0.25">
      <c r="B38" s="17" t="s">
        <v>91</v>
      </c>
      <c r="C38" s="2">
        <v>308200</v>
      </c>
    </row>
    <row r="39" spans="2:3" x14ac:dyDescent="0.25">
      <c r="C39" s="2"/>
    </row>
    <row r="40" spans="2:3" x14ac:dyDescent="0.25">
      <c r="B40" s="9" t="s">
        <v>92</v>
      </c>
      <c r="C40" s="20">
        <f>SUM(C35:C38)</f>
        <v>428810</v>
      </c>
    </row>
    <row r="41" spans="2:3" x14ac:dyDescent="0.25">
      <c r="C41" s="2"/>
    </row>
    <row r="42" spans="2:3" x14ac:dyDescent="0.25">
      <c r="B42" s="9" t="s">
        <v>93</v>
      </c>
      <c r="C42" s="10">
        <f>(C32-C40)</f>
        <v>36160</v>
      </c>
    </row>
  </sheetData>
  <mergeCells count="1">
    <mergeCell ref="B1:C1"/>
  </mergeCells>
  <pageMargins left="0.7" right="0.7" top="0.75" bottom="0.75" header="0.3" footer="0.3"/>
  <pageSetup orientation="portrait" r:id="rId1"/>
  <ignoredErrors>
    <ignoredError sqref="C18: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6" workbookViewId="0">
      <selection activeCell="C36" sqref="C36"/>
    </sheetView>
  </sheetViews>
  <sheetFormatPr defaultRowHeight="15" x14ac:dyDescent="0.25"/>
  <cols>
    <col min="2" max="2" width="45.5703125" bestFit="1" customWidth="1"/>
    <col min="3" max="3" width="21.85546875" customWidth="1"/>
    <col min="4" max="4" width="15.7109375" bestFit="1" customWidth="1"/>
    <col min="5" max="5" width="21" bestFit="1" customWidth="1"/>
  </cols>
  <sheetData>
    <row r="1" spans="1:5" x14ac:dyDescent="0.25">
      <c r="A1" s="45"/>
      <c r="B1" s="45"/>
      <c r="C1" s="45"/>
      <c r="D1" s="45"/>
    </row>
    <row r="3" spans="1:5" ht="21" x14ac:dyDescent="0.35">
      <c r="B3" s="43" t="s">
        <v>0</v>
      </c>
    </row>
    <row r="5" spans="1:5" x14ac:dyDescent="0.25">
      <c r="A5" s="1"/>
      <c r="B5" s="5" t="s">
        <v>1</v>
      </c>
      <c r="C5" s="5" t="s">
        <v>121</v>
      </c>
      <c r="D5" s="5" t="s">
        <v>2</v>
      </c>
      <c r="E5" s="1" t="s">
        <v>120</v>
      </c>
    </row>
    <row r="7" spans="1:5" x14ac:dyDescent="0.25">
      <c r="B7" s="4" t="s">
        <v>3</v>
      </c>
      <c r="C7" s="2"/>
      <c r="D7" s="2"/>
    </row>
    <row r="8" spans="1:5" x14ac:dyDescent="0.25">
      <c r="B8" t="s">
        <v>4</v>
      </c>
      <c r="C8" s="2">
        <v>25000</v>
      </c>
      <c r="D8" s="2">
        <v>19000</v>
      </c>
      <c r="E8" s="11">
        <f>(D8/C8)</f>
        <v>0.76</v>
      </c>
    </row>
    <row r="9" spans="1:5" x14ac:dyDescent="0.25">
      <c r="B9" t="s">
        <v>5</v>
      </c>
      <c r="C9" s="2">
        <v>10000</v>
      </c>
      <c r="D9" s="2">
        <v>11500</v>
      </c>
      <c r="E9" s="11">
        <f t="shared" ref="E9:E31" si="0">(D9/C9)</f>
        <v>1.1499999999999999</v>
      </c>
    </row>
    <row r="10" spans="1:5" x14ac:dyDescent="0.25">
      <c r="B10" t="s">
        <v>6</v>
      </c>
      <c r="C10" s="2">
        <v>50000</v>
      </c>
      <c r="D10" s="2">
        <v>48250</v>
      </c>
      <c r="E10" s="11">
        <f t="shared" si="0"/>
        <v>0.96499999999999997</v>
      </c>
    </row>
    <row r="11" spans="1:5" x14ac:dyDescent="0.25">
      <c r="B11" t="s">
        <v>7</v>
      </c>
      <c r="C11" s="2">
        <v>12000</v>
      </c>
      <c r="D11" s="2">
        <v>9500</v>
      </c>
      <c r="E11" s="11">
        <f t="shared" si="0"/>
        <v>0.79166666666666663</v>
      </c>
    </row>
    <row r="12" spans="1:5" x14ac:dyDescent="0.25">
      <c r="C12" s="2"/>
      <c r="D12" s="2"/>
      <c r="E12" s="11"/>
    </row>
    <row r="13" spans="1:5" x14ac:dyDescent="0.25">
      <c r="B13" s="4" t="s">
        <v>8</v>
      </c>
      <c r="C13" s="2"/>
      <c r="D13" s="2"/>
      <c r="E13" s="11"/>
    </row>
    <row r="14" spans="1:5" x14ac:dyDescent="0.25">
      <c r="B14" t="s">
        <v>9</v>
      </c>
      <c r="C14" s="2">
        <v>103800</v>
      </c>
      <c r="D14" s="2">
        <v>103800</v>
      </c>
      <c r="E14" s="11">
        <f t="shared" si="0"/>
        <v>1</v>
      </c>
    </row>
    <row r="15" spans="1:5" x14ac:dyDescent="0.25">
      <c r="B15" t="s">
        <v>10</v>
      </c>
      <c r="C15" s="2">
        <v>28600</v>
      </c>
      <c r="D15" s="2">
        <v>28600</v>
      </c>
      <c r="E15" s="11">
        <f t="shared" si="0"/>
        <v>1</v>
      </c>
    </row>
    <row r="16" spans="1:5" x14ac:dyDescent="0.25">
      <c r="B16" t="s">
        <v>11</v>
      </c>
      <c r="C16" s="2">
        <v>70800</v>
      </c>
      <c r="D16" s="2">
        <v>70800</v>
      </c>
      <c r="E16" s="11">
        <f t="shared" si="0"/>
        <v>1</v>
      </c>
    </row>
    <row r="17" spans="2:5" x14ac:dyDescent="0.25">
      <c r="B17" t="s">
        <v>12</v>
      </c>
      <c r="C17" s="2">
        <v>27750</v>
      </c>
      <c r="D17" s="2">
        <v>27750</v>
      </c>
      <c r="E17" s="11">
        <f t="shared" si="0"/>
        <v>1</v>
      </c>
    </row>
    <row r="18" spans="2:5" x14ac:dyDescent="0.25">
      <c r="B18" t="s">
        <v>13</v>
      </c>
      <c r="C18" s="2">
        <v>49550</v>
      </c>
      <c r="D18" s="2">
        <v>49500</v>
      </c>
      <c r="E18" s="11">
        <f t="shared" si="0"/>
        <v>0.99899091826437947</v>
      </c>
    </row>
    <row r="19" spans="2:5" x14ac:dyDescent="0.25">
      <c r="B19" t="s">
        <v>14</v>
      </c>
      <c r="C19" s="2">
        <v>41550</v>
      </c>
      <c r="D19" s="2">
        <v>41550</v>
      </c>
      <c r="E19" s="11">
        <f t="shared" si="0"/>
        <v>1</v>
      </c>
    </row>
    <row r="20" spans="2:5" x14ac:dyDescent="0.25">
      <c r="B20" t="s">
        <v>15</v>
      </c>
      <c r="C20" s="2"/>
      <c r="D20" s="2"/>
      <c r="E20" s="11"/>
    </row>
    <row r="21" spans="2:5" x14ac:dyDescent="0.25">
      <c r="B21" s="4" t="s">
        <v>16</v>
      </c>
      <c r="C21" s="2"/>
      <c r="D21" s="2"/>
      <c r="E21" s="11"/>
    </row>
    <row r="22" spans="2:5" x14ac:dyDescent="0.25">
      <c r="B22" t="s">
        <v>17</v>
      </c>
      <c r="C22" s="2">
        <v>28000</v>
      </c>
      <c r="D22" s="2">
        <v>23000</v>
      </c>
      <c r="E22" s="11">
        <f t="shared" si="0"/>
        <v>0.8214285714285714</v>
      </c>
    </row>
    <row r="23" spans="2:5" x14ac:dyDescent="0.25">
      <c r="B23" t="s">
        <v>18</v>
      </c>
      <c r="C23" s="2">
        <v>92000</v>
      </c>
      <c r="D23" s="2">
        <v>89000</v>
      </c>
      <c r="E23" s="11">
        <f t="shared" si="0"/>
        <v>0.96739130434782605</v>
      </c>
    </row>
    <row r="24" spans="2:5" x14ac:dyDescent="0.25">
      <c r="B24" t="s">
        <v>19</v>
      </c>
      <c r="C24" s="2">
        <v>55000</v>
      </c>
      <c r="D24" s="2">
        <v>57000</v>
      </c>
      <c r="E24" s="11">
        <f t="shared" si="0"/>
        <v>1.0363636363636364</v>
      </c>
    </row>
    <row r="25" spans="2:5" x14ac:dyDescent="0.25">
      <c r="C25" s="2"/>
      <c r="D25" s="2"/>
      <c r="E25" s="11"/>
    </row>
    <row r="26" spans="2:5" x14ac:dyDescent="0.25">
      <c r="B26" s="4" t="s">
        <v>20</v>
      </c>
      <c r="C26" s="2"/>
      <c r="D26" s="2"/>
      <c r="E26" s="11"/>
    </row>
    <row r="27" spans="2:5" x14ac:dyDescent="0.25">
      <c r="B27" t="s">
        <v>17</v>
      </c>
      <c r="C27" s="2">
        <v>22000</v>
      </c>
      <c r="D27" s="2">
        <v>18000</v>
      </c>
      <c r="E27" s="11">
        <f t="shared" si="0"/>
        <v>0.81818181818181823</v>
      </c>
    </row>
    <row r="28" spans="2:5" x14ac:dyDescent="0.25">
      <c r="B28" t="s">
        <v>21</v>
      </c>
      <c r="C28" s="2">
        <v>25000</v>
      </c>
      <c r="D28" s="2">
        <v>24500</v>
      </c>
      <c r="E28" s="11">
        <f t="shared" si="0"/>
        <v>0.98</v>
      </c>
    </row>
    <row r="29" spans="2:5" x14ac:dyDescent="0.25">
      <c r="B29" t="s">
        <v>19</v>
      </c>
      <c r="C29" s="2">
        <v>40000</v>
      </c>
      <c r="D29" s="2">
        <v>32000</v>
      </c>
      <c r="E29" s="11">
        <f t="shared" si="0"/>
        <v>0.8</v>
      </c>
    </row>
    <row r="30" spans="2:5" x14ac:dyDescent="0.25">
      <c r="C30" s="2"/>
      <c r="D30" s="2"/>
      <c r="E30" s="11"/>
    </row>
    <row r="31" spans="2:5" ht="21" x14ac:dyDescent="0.35">
      <c r="B31" s="12" t="s">
        <v>22</v>
      </c>
      <c r="C31" s="34">
        <f>SUM(C8:C11,C14:C19,C22:C24,C27:C29)</f>
        <v>681050</v>
      </c>
      <c r="D31" s="34">
        <f>SUM(D8:D11,D14:D19,D22:D24,D27:D29)</f>
        <v>653750</v>
      </c>
      <c r="E31" s="11">
        <f t="shared" si="0"/>
        <v>0.95991483738345207</v>
      </c>
    </row>
    <row r="32" spans="2:5" x14ac:dyDescent="0.25">
      <c r="C32" s="2"/>
      <c r="D32" s="2"/>
    </row>
    <row r="33" spans="3:4" x14ac:dyDescent="0.25">
      <c r="C33" s="2"/>
      <c r="D33" s="2"/>
    </row>
    <row r="34" spans="3:4" x14ac:dyDescent="0.25">
      <c r="C34" s="2"/>
      <c r="D34" s="2"/>
    </row>
    <row r="35" spans="3:4" x14ac:dyDescent="0.25">
      <c r="C35" s="2"/>
      <c r="D35" s="2"/>
    </row>
    <row r="36" spans="3:4" x14ac:dyDescent="0.25">
      <c r="C36" s="2"/>
      <c r="D36" s="2"/>
    </row>
    <row r="37" spans="3:4" x14ac:dyDescent="0.25">
      <c r="C37" s="2"/>
      <c r="D37" s="2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8"/>
  <sheetViews>
    <sheetView topLeftCell="A37" workbookViewId="0">
      <selection activeCell="I8" sqref="H8:I8"/>
    </sheetView>
  </sheetViews>
  <sheetFormatPr defaultRowHeight="15" x14ac:dyDescent="0.25"/>
  <cols>
    <col min="1" max="1" width="9" customWidth="1"/>
    <col min="2" max="2" width="49.28515625" bestFit="1" customWidth="1"/>
    <col min="3" max="3" width="22" customWidth="1"/>
    <col min="4" max="4" width="15.7109375" bestFit="1" customWidth="1"/>
    <col min="5" max="5" width="21" bestFit="1" customWidth="1"/>
  </cols>
  <sheetData>
    <row r="3" spans="2:5" ht="21" x14ac:dyDescent="0.35">
      <c r="B3" s="43" t="s">
        <v>23</v>
      </c>
      <c r="C3" s="8"/>
    </row>
    <row r="5" spans="2:5" x14ac:dyDescent="0.25">
      <c r="B5" s="1" t="s">
        <v>1</v>
      </c>
      <c r="C5" s="1" t="s">
        <v>121</v>
      </c>
      <c r="D5" s="1" t="s">
        <v>2</v>
      </c>
      <c r="E5" s="1" t="s">
        <v>120</v>
      </c>
    </row>
    <row r="7" spans="2:5" x14ac:dyDescent="0.25">
      <c r="B7" s="1" t="s">
        <v>24</v>
      </c>
    </row>
    <row r="9" spans="2:5" x14ac:dyDescent="0.25">
      <c r="B9" s="4" t="s">
        <v>25</v>
      </c>
    </row>
    <row r="10" spans="2:5" x14ac:dyDescent="0.25">
      <c r="B10" t="s">
        <v>26</v>
      </c>
      <c r="C10" s="2">
        <v>53250</v>
      </c>
      <c r="D10" s="2">
        <v>53250</v>
      </c>
      <c r="E10" s="11">
        <f>(D10/C10)</f>
        <v>1</v>
      </c>
    </row>
    <row r="11" spans="2:5" x14ac:dyDescent="0.25">
      <c r="B11" t="s">
        <v>27</v>
      </c>
      <c r="C11" s="2">
        <v>38000</v>
      </c>
      <c r="D11" s="2">
        <v>38000</v>
      </c>
      <c r="E11" s="11">
        <f t="shared" ref="E11:E61" si="0">(D11/C11)</f>
        <v>1</v>
      </c>
    </row>
    <row r="12" spans="2:5" x14ac:dyDescent="0.25">
      <c r="B12" t="s">
        <v>28</v>
      </c>
      <c r="C12" s="2">
        <v>38000</v>
      </c>
      <c r="D12" s="2">
        <v>38000</v>
      </c>
      <c r="E12" s="11">
        <f t="shared" si="0"/>
        <v>1</v>
      </c>
    </row>
    <row r="13" spans="2:5" x14ac:dyDescent="0.25">
      <c r="B13" t="s">
        <v>29</v>
      </c>
      <c r="C13" s="2">
        <v>40000</v>
      </c>
      <c r="D13" s="2">
        <v>40000</v>
      </c>
      <c r="E13" s="11">
        <f t="shared" si="0"/>
        <v>1</v>
      </c>
    </row>
    <row r="14" spans="2:5" x14ac:dyDescent="0.25">
      <c r="B14" t="s">
        <v>30</v>
      </c>
      <c r="C14" s="2">
        <v>35000</v>
      </c>
      <c r="D14" s="2">
        <v>35000</v>
      </c>
      <c r="E14" s="11">
        <f t="shared" si="0"/>
        <v>1</v>
      </c>
    </row>
    <row r="15" spans="2:5" x14ac:dyDescent="0.25">
      <c r="B15" t="s">
        <v>31</v>
      </c>
      <c r="C15" s="2">
        <v>20000</v>
      </c>
      <c r="D15" s="2">
        <v>20000</v>
      </c>
      <c r="E15" s="11">
        <f t="shared" si="0"/>
        <v>1</v>
      </c>
    </row>
    <row r="16" spans="2:5" x14ac:dyDescent="0.25">
      <c r="B16" t="s">
        <v>32</v>
      </c>
      <c r="C16" s="2">
        <v>17500</v>
      </c>
      <c r="D16" s="2">
        <v>15200</v>
      </c>
      <c r="E16" s="11">
        <f t="shared" si="0"/>
        <v>0.86857142857142855</v>
      </c>
    </row>
    <row r="17" spans="2:5" x14ac:dyDescent="0.25">
      <c r="B17" t="s">
        <v>33</v>
      </c>
      <c r="C17" s="2">
        <v>10000</v>
      </c>
      <c r="D17" s="2">
        <v>8000</v>
      </c>
      <c r="E17" s="11">
        <f t="shared" si="0"/>
        <v>0.8</v>
      </c>
    </row>
    <row r="18" spans="2:5" x14ac:dyDescent="0.25">
      <c r="B18" t="s">
        <v>34</v>
      </c>
      <c r="C18" s="2">
        <v>2500</v>
      </c>
      <c r="D18" s="2">
        <v>2500</v>
      </c>
      <c r="E18" s="11">
        <f t="shared" si="0"/>
        <v>1</v>
      </c>
    </row>
    <row r="19" spans="2:5" x14ac:dyDescent="0.25">
      <c r="B19" t="s">
        <v>35</v>
      </c>
      <c r="C19" s="2">
        <v>2500</v>
      </c>
      <c r="D19" s="2">
        <v>2300</v>
      </c>
      <c r="E19" s="11">
        <f t="shared" si="0"/>
        <v>0.92</v>
      </c>
    </row>
    <row r="20" spans="2:5" x14ac:dyDescent="0.25">
      <c r="C20" s="2"/>
      <c r="D20" s="2"/>
      <c r="E20" s="11"/>
    </row>
    <row r="21" spans="2:5" x14ac:dyDescent="0.25">
      <c r="B21" t="s">
        <v>37</v>
      </c>
      <c r="C21" s="2">
        <f>SUM(C10:C14)*0.5</f>
        <v>102125</v>
      </c>
      <c r="D21" s="2">
        <f>SUM(D10:D14)*0.5</f>
        <v>102125</v>
      </c>
      <c r="E21" s="11">
        <f t="shared" si="0"/>
        <v>1</v>
      </c>
    </row>
    <row r="22" spans="2:5" x14ac:dyDescent="0.25">
      <c r="B22" t="s">
        <v>36</v>
      </c>
      <c r="C22" s="2">
        <f>SUM(C15:C19)*0.2</f>
        <v>10500</v>
      </c>
      <c r="D22" s="2">
        <f>SUM(D15:D19)*0.2</f>
        <v>9600</v>
      </c>
      <c r="E22" s="11">
        <f t="shared" si="0"/>
        <v>0.91428571428571426</v>
      </c>
    </row>
    <row r="23" spans="2:5" x14ac:dyDescent="0.25">
      <c r="C23" s="2"/>
      <c r="D23" s="2"/>
      <c r="E23" s="11"/>
    </row>
    <row r="24" spans="2:5" x14ac:dyDescent="0.25">
      <c r="B24" s="31" t="s">
        <v>38</v>
      </c>
      <c r="C24" s="32">
        <f>SUM(C10:C19,C21:C22)</f>
        <v>369375</v>
      </c>
      <c r="D24" s="32">
        <f>SUM(D10:D19,D21:D22)</f>
        <v>363975</v>
      </c>
      <c r="E24" s="11">
        <f t="shared" si="0"/>
        <v>0.98538071065989852</v>
      </c>
    </row>
    <row r="25" spans="2:5" x14ac:dyDescent="0.25">
      <c r="C25" s="2"/>
      <c r="D25" s="2"/>
      <c r="E25" s="11"/>
    </row>
    <row r="26" spans="2:5" x14ac:dyDescent="0.25">
      <c r="B26" s="1" t="s">
        <v>39</v>
      </c>
      <c r="C26" s="2"/>
      <c r="D26" s="2"/>
      <c r="E26" s="11"/>
    </row>
    <row r="27" spans="2:5" x14ac:dyDescent="0.25">
      <c r="C27" s="2"/>
      <c r="D27" s="2"/>
      <c r="E27" s="11"/>
    </row>
    <row r="28" spans="2:5" x14ac:dyDescent="0.25">
      <c r="B28" s="4" t="s">
        <v>40</v>
      </c>
      <c r="C28" s="2"/>
      <c r="D28" s="2"/>
      <c r="E28" s="11"/>
    </row>
    <row r="29" spans="2:5" x14ac:dyDescent="0.25">
      <c r="B29" t="s">
        <v>41</v>
      </c>
      <c r="C29" s="2">
        <v>4350</v>
      </c>
      <c r="D29" s="2">
        <v>2250</v>
      </c>
      <c r="E29" s="11">
        <f t="shared" si="0"/>
        <v>0.51724137931034486</v>
      </c>
    </row>
    <row r="30" spans="2:5" x14ac:dyDescent="0.25">
      <c r="B30" t="s">
        <v>42</v>
      </c>
      <c r="C30" s="2">
        <v>12155</v>
      </c>
      <c r="D30" s="2">
        <v>12320</v>
      </c>
      <c r="E30" s="11">
        <f t="shared" si="0"/>
        <v>1.0135746606334841</v>
      </c>
    </row>
    <row r="31" spans="2:5" x14ac:dyDescent="0.25">
      <c r="B31" t="s">
        <v>43</v>
      </c>
      <c r="C31" s="2">
        <v>19530</v>
      </c>
      <c r="D31" s="2">
        <v>14800</v>
      </c>
      <c r="E31" s="11">
        <f t="shared" si="0"/>
        <v>0.75780849974398357</v>
      </c>
    </row>
    <row r="32" spans="2:5" x14ac:dyDescent="0.25">
      <c r="B32" t="s">
        <v>44</v>
      </c>
      <c r="C32" s="2">
        <v>11850</v>
      </c>
      <c r="D32" s="2">
        <v>11600</v>
      </c>
      <c r="E32" s="11">
        <f t="shared" si="0"/>
        <v>0.97890295358649793</v>
      </c>
    </row>
    <row r="33" spans="2:5" x14ac:dyDescent="0.25">
      <c r="B33" t="s">
        <v>45</v>
      </c>
      <c r="C33" s="2">
        <v>5000</v>
      </c>
      <c r="D33" s="2">
        <v>4970</v>
      </c>
      <c r="E33" s="11">
        <f t="shared" si="0"/>
        <v>0.99399999999999999</v>
      </c>
    </row>
    <row r="34" spans="2:5" x14ac:dyDescent="0.25">
      <c r="B34" t="s">
        <v>46</v>
      </c>
      <c r="C34" s="2">
        <v>17815</v>
      </c>
      <c r="D34" s="2">
        <v>17810</v>
      </c>
      <c r="E34" s="11">
        <f t="shared" si="0"/>
        <v>0.99971933763682286</v>
      </c>
    </row>
    <row r="35" spans="2:5" x14ac:dyDescent="0.25">
      <c r="B35" t="s">
        <v>47</v>
      </c>
      <c r="C35" s="2">
        <v>10370</v>
      </c>
      <c r="D35" s="2">
        <v>6750</v>
      </c>
      <c r="E35" s="11">
        <f t="shared" si="0"/>
        <v>0.65091610414657664</v>
      </c>
    </row>
    <row r="36" spans="2:5" x14ac:dyDescent="0.25">
      <c r="B36" t="s">
        <v>48</v>
      </c>
      <c r="C36" s="2">
        <v>16865</v>
      </c>
      <c r="D36" s="2">
        <v>13400</v>
      </c>
      <c r="E36" s="11">
        <f t="shared" si="0"/>
        <v>0.79454491550548478</v>
      </c>
    </row>
    <row r="37" spans="2:5" x14ac:dyDescent="0.25">
      <c r="C37" s="2"/>
      <c r="D37" s="2"/>
      <c r="E37" s="11"/>
    </row>
    <row r="38" spans="2:5" x14ac:dyDescent="0.25">
      <c r="B38" s="4" t="s">
        <v>49</v>
      </c>
      <c r="C38" s="2"/>
      <c r="D38" s="2"/>
      <c r="E38" s="11"/>
    </row>
    <row r="39" spans="2:5" x14ac:dyDescent="0.25">
      <c r="B39" t="s">
        <v>50</v>
      </c>
      <c r="C39" s="2">
        <v>19155</v>
      </c>
      <c r="D39" s="2">
        <v>17350</v>
      </c>
      <c r="E39" s="11">
        <f t="shared" si="0"/>
        <v>0.90576872879143822</v>
      </c>
    </row>
    <row r="40" spans="2:5" x14ac:dyDescent="0.25">
      <c r="B40" t="s">
        <v>51</v>
      </c>
      <c r="C40" s="2">
        <v>48825</v>
      </c>
      <c r="D40" s="2">
        <v>49125</v>
      </c>
      <c r="E40" s="11">
        <f t="shared" si="0"/>
        <v>1.0061443932411673</v>
      </c>
    </row>
    <row r="41" spans="2:5" x14ac:dyDescent="0.25">
      <c r="B41" t="s">
        <v>52</v>
      </c>
      <c r="C41" s="2">
        <v>9880</v>
      </c>
      <c r="D41" s="2">
        <v>8275</v>
      </c>
      <c r="E41" s="11">
        <f t="shared" si="0"/>
        <v>0.83755060728744934</v>
      </c>
    </row>
    <row r="42" spans="2:5" x14ac:dyDescent="0.25">
      <c r="C42" s="2"/>
      <c r="D42" s="2"/>
      <c r="E42" s="11"/>
    </row>
    <row r="43" spans="2:5" x14ac:dyDescent="0.25">
      <c r="B43" s="4" t="s">
        <v>53</v>
      </c>
      <c r="C43" s="2"/>
      <c r="D43" s="2"/>
      <c r="E43" s="11"/>
    </row>
    <row r="44" spans="2:5" x14ac:dyDescent="0.25">
      <c r="B44" t="s">
        <v>54</v>
      </c>
      <c r="C44" s="2">
        <v>29820</v>
      </c>
      <c r="D44" s="2">
        <v>29820</v>
      </c>
      <c r="E44" s="11">
        <f t="shared" si="0"/>
        <v>1</v>
      </c>
    </row>
    <row r="45" spans="2:5" x14ac:dyDescent="0.25">
      <c r="B45" t="s">
        <v>55</v>
      </c>
      <c r="C45" s="2">
        <v>13870</v>
      </c>
      <c r="D45" s="2">
        <v>13000</v>
      </c>
      <c r="E45" s="11">
        <f t="shared" si="0"/>
        <v>0.9372746935832732</v>
      </c>
    </row>
    <row r="46" spans="2:5" x14ac:dyDescent="0.25">
      <c r="B46" t="s">
        <v>56</v>
      </c>
      <c r="C46" s="2">
        <v>9185</v>
      </c>
      <c r="D46" s="2">
        <v>9185</v>
      </c>
      <c r="E46" s="11">
        <f t="shared" si="0"/>
        <v>1</v>
      </c>
    </row>
    <row r="47" spans="2:5" x14ac:dyDescent="0.25">
      <c r="B47" t="s">
        <v>57</v>
      </c>
      <c r="C47" s="2">
        <v>4180</v>
      </c>
      <c r="D47" s="2">
        <v>2500</v>
      </c>
      <c r="E47" s="11">
        <f t="shared" si="0"/>
        <v>0.59808612440191389</v>
      </c>
    </row>
    <row r="48" spans="2:5" x14ac:dyDescent="0.25">
      <c r="B48" t="s">
        <v>58</v>
      </c>
      <c r="C48" s="2">
        <v>190</v>
      </c>
      <c r="D48" s="2">
        <v>175</v>
      </c>
      <c r="E48" s="11">
        <f t="shared" si="0"/>
        <v>0.92105263157894735</v>
      </c>
    </row>
    <row r="49" spans="2:5" x14ac:dyDescent="0.25">
      <c r="B49" t="s">
        <v>59</v>
      </c>
      <c r="C49" s="2">
        <v>9275</v>
      </c>
      <c r="D49" s="2">
        <v>6800</v>
      </c>
      <c r="E49" s="11">
        <f t="shared" si="0"/>
        <v>0.73315363881401618</v>
      </c>
    </row>
    <row r="50" spans="2:5" x14ac:dyDescent="0.25">
      <c r="E50" s="11"/>
    </row>
    <row r="51" spans="2:5" x14ac:dyDescent="0.25">
      <c r="B51" s="4" t="s">
        <v>60</v>
      </c>
      <c r="E51" s="11"/>
    </row>
    <row r="52" spans="2:5" x14ac:dyDescent="0.25">
      <c r="B52" t="s">
        <v>61</v>
      </c>
      <c r="C52" s="2">
        <v>14050</v>
      </c>
      <c r="D52" s="2">
        <v>14050</v>
      </c>
      <c r="E52" s="11">
        <f t="shared" si="0"/>
        <v>1</v>
      </c>
    </row>
    <row r="53" spans="2:5" x14ac:dyDescent="0.25">
      <c r="B53" t="s">
        <v>62</v>
      </c>
      <c r="C53" s="2">
        <v>16540</v>
      </c>
      <c r="D53" s="2">
        <v>16540</v>
      </c>
      <c r="E53" s="11">
        <f t="shared" si="0"/>
        <v>1</v>
      </c>
    </row>
    <row r="54" spans="2:5" x14ac:dyDescent="0.25">
      <c r="E54" s="11"/>
    </row>
    <row r="55" spans="2:5" x14ac:dyDescent="0.25">
      <c r="B55" s="26" t="s">
        <v>63</v>
      </c>
      <c r="C55" s="27">
        <f>SUM(C29:C36,C39:C41,C44:C49,C52:C53)</f>
        <v>272905</v>
      </c>
      <c r="D55" s="27">
        <f>SUM(D29:D36,D39:D41,D44:D49,D52:D53)</f>
        <v>250720</v>
      </c>
      <c r="E55" s="11">
        <f t="shared" si="0"/>
        <v>0.91870797530276105</v>
      </c>
    </row>
    <row r="56" spans="2:5" x14ac:dyDescent="0.25">
      <c r="E56" s="11"/>
    </row>
    <row r="57" spans="2:5" x14ac:dyDescent="0.25">
      <c r="B57" s="1" t="s">
        <v>64</v>
      </c>
      <c r="E57" s="11"/>
    </row>
    <row r="58" spans="2:5" x14ac:dyDescent="0.25">
      <c r="B58" t="s">
        <v>103</v>
      </c>
      <c r="C58" s="2">
        <v>2500</v>
      </c>
      <c r="D58" s="2">
        <v>2500</v>
      </c>
      <c r="E58" s="11">
        <f t="shared" si="0"/>
        <v>1</v>
      </c>
    </row>
    <row r="59" spans="2:5" x14ac:dyDescent="0.25">
      <c r="B59" t="s">
        <v>115</v>
      </c>
      <c r="C59" s="2">
        <v>6460</v>
      </c>
      <c r="D59" s="2">
        <v>6460</v>
      </c>
      <c r="E59" s="11">
        <f t="shared" si="0"/>
        <v>1</v>
      </c>
    </row>
    <row r="60" spans="2:5" x14ac:dyDescent="0.25">
      <c r="B60" t="s">
        <v>104</v>
      </c>
      <c r="C60" s="2">
        <v>8430</v>
      </c>
      <c r="D60" s="2">
        <v>8430</v>
      </c>
      <c r="E60" s="11">
        <f t="shared" si="0"/>
        <v>1</v>
      </c>
    </row>
    <row r="61" spans="2:5" x14ac:dyDescent="0.25">
      <c r="B61" t="s">
        <v>105</v>
      </c>
      <c r="C61" s="2">
        <v>16540</v>
      </c>
      <c r="D61" s="2">
        <v>16540</v>
      </c>
      <c r="E61" s="11">
        <f t="shared" si="0"/>
        <v>1</v>
      </c>
    </row>
    <row r="64" spans="2:5" x14ac:dyDescent="0.25">
      <c r="B64" s="26" t="s">
        <v>65</v>
      </c>
      <c r="C64" s="27">
        <f>SUM(C58:C61)</f>
        <v>33930</v>
      </c>
      <c r="D64" s="27">
        <f>SUM(D58:D61)</f>
        <v>33930</v>
      </c>
      <c r="E64" s="11">
        <f>(D64/C64)</f>
        <v>1</v>
      </c>
    </row>
    <row r="65" spans="2:5" x14ac:dyDescent="0.25">
      <c r="E65" s="11"/>
    </row>
    <row r="66" spans="2:5" x14ac:dyDescent="0.25">
      <c r="E66" s="11"/>
    </row>
    <row r="67" spans="2:5" ht="21" x14ac:dyDescent="0.35">
      <c r="B67" s="12" t="s">
        <v>66</v>
      </c>
      <c r="C67" s="39">
        <f>SUM(C24,C55,C64)</f>
        <v>676210</v>
      </c>
      <c r="D67" s="39">
        <f>SUM(D24,D55,D64)</f>
        <v>648625</v>
      </c>
      <c r="E67" s="11">
        <f>(D67/C67)</f>
        <v>0.95920645953180228</v>
      </c>
    </row>
    <row r="68" spans="2:5" x14ac:dyDescent="0.25">
      <c r="E68" s="11"/>
    </row>
  </sheetData>
  <pageMargins left="0.7" right="0.7" top="0.75" bottom="0.75" header="0.3" footer="0.3"/>
  <ignoredErrors>
    <ignoredError sqref="C21:C22 D21:D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E13" sqref="E13"/>
    </sheetView>
  </sheetViews>
  <sheetFormatPr defaultRowHeight="15" x14ac:dyDescent="0.25"/>
  <cols>
    <col min="2" max="2" width="44.42578125" customWidth="1"/>
    <col min="3" max="3" width="21.140625" customWidth="1"/>
    <col min="4" max="4" width="15.7109375" bestFit="1" customWidth="1"/>
    <col min="5" max="5" width="21" bestFit="1" customWidth="1"/>
  </cols>
  <sheetData>
    <row r="2" spans="2:5" ht="21" x14ac:dyDescent="0.35">
      <c r="B2" s="43" t="s">
        <v>68</v>
      </c>
    </row>
    <row r="4" spans="2:5" x14ac:dyDescent="0.25">
      <c r="B4" s="1" t="s">
        <v>1</v>
      </c>
      <c r="C4" s="1" t="s">
        <v>121</v>
      </c>
      <c r="D4" s="1" t="s">
        <v>2</v>
      </c>
      <c r="E4" s="1" t="s">
        <v>120</v>
      </c>
    </row>
    <row r="6" spans="2:5" ht="30" customHeight="1" x14ac:dyDescent="0.25">
      <c r="B6" s="18" t="s">
        <v>69</v>
      </c>
      <c r="C6" s="2">
        <v>82700</v>
      </c>
      <c r="D6" s="2">
        <v>82700</v>
      </c>
      <c r="E6" s="11">
        <f>(D6/C6)</f>
        <v>1</v>
      </c>
    </row>
    <row r="7" spans="2:5" ht="30" customHeight="1" x14ac:dyDescent="0.25">
      <c r="B7" s="19" t="s">
        <v>70</v>
      </c>
      <c r="C7" s="2">
        <v>16500</v>
      </c>
      <c r="D7" s="2">
        <v>16300</v>
      </c>
      <c r="E7" s="11">
        <f>(D7/C7)</f>
        <v>0.98787878787878791</v>
      </c>
    </row>
    <row r="8" spans="2:5" x14ac:dyDescent="0.25">
      <c r="C8" s="2"/>
      <c r="D8" s="2"/>
      <c r="E8" s="11"/>
    </row>
    <row r="9" spans="2:5" x14ac:dyDescent="0.25">
      <c r="B9" s="9" t="s">
        <v>71</v>
      </c>
      <c r="C9" s="20">
        <f>SUM(C6:C7)</f>
        <v>99200</v>
      </c>
      <c r="D9" s="20">
        <f>SUM(D6:D7)</f>
        <v>99000</v>
      </c>
      <c r="E9" s="11">
        <f>(D9/C9)</f>
        <v>0.99798387096774188</v>
      </c>
    </row>
    <row r="10" spans="2:5" x14ac:dyDescent="0.25">
      <c r="C10" s="2"/>
      <c r="D10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9"/>
  <sheetViews>
    <sheetView workbookViewId="0">
      <selection activeCell="F9" sqref="F9"/>
    </sheetView>
  </sheetViews>
  <sheetFormatPr defaultRowHeight="15" x14ac:dyDescent="0.25"/>
  <cols>
    <col min="2" max="2" width="33.85546875" customWidth="1"/>
    <col min="3" max="3" width="20.85546875" customWidth="1"/>
    <col min="4" max="4" width="24.7109375" bestFit="1" customWidth="1"/>
    <col min="9" max="9" width="13.42578125" bestFit="1" customWidth="1"/>
    <col min="10" max="10" width="6.140625" bestFit="1" customWidth="1"/>
  </cols>
  <sheetData>
    <row r="2" spans="2:11" ht="21" x14ac:dyDescent="0.35">
      <c r="B2" s="44" t="s">
        <v>118</v>
      </c>
      <c r="C2" s="44"/>
    </row>
    <row r="4" spans="2:11" x14ac:dyDescent="0.25">
      <c r="C4" s="1" t="s">
        <v>109</v>
      </c>
      <c r="D4" s="1" t="s">
        <v>119</v>
      </c>
    </row>
    <row r="5" spans="2:11" x14ac:dyDescent="0.25">
      <c r="B5" s="1" t="s">
        <v>0</v>
      </c>
      <c r="C5" s="2"/>
      <c r="D5" s="2"/>
    </row>
    <row r="6" spans="2:11" x14ac:dyDescent="0.25">
      <c r="B6" t="s">
        <v>73</v>
      </c>
      <c r="C6" s="2">
        <f>SUM('2016 Revenue'!C7:C10)</f>
        <v>94000</v>
      </c>
      <c r="D6" s="11">
        <f>(C6-'2015 Summary'!C5)/'2015 Summary'!C5</f>
        <v>-3.0927835051546393E-2</v>
      </c>
    </row>
    <row r="7" spans="2:11" x14ac:dyDescent="0.25">
      <c r="B7" t="s">
        <v>74</v>
      </c>
      <c r="C7" s="2">
        <f>SUM('2016 Revenue'!C13:C18)</f>
        <v>308250</v>
      </c>
      <c r="D7" s="11">
        <f>(C7-'2015 Summary'!C6)/'2015 Summary'!C6</f>
        <v>-4.2850489054494643E-2</v>
      </c>
    </row>
    <row r="8" spans="2:11" x14ac:dyDescent="0.25">
      <c r="B8" t="s">
        <v>75</v>
      </c>
      <c r="C8" s="2">
        <f>SUM('2016 Revenue'!C21:C23)</f>
        <v>176000</v>
      </c>
      <c r="D8" s="11">
        <f>(C8-'2015 Summary'!C7)/'2015 Summary'!C7</f>
        <v>5.7142857142857143E-3</v>
      </c>
    </row>
    <row r="9" spans="2:11" x14ac:dyDescent="0.25">
      <c r="B9" t="s">
        <v>76</v>
      </c>
      <c r="C9" s="2">
        <f>SUM('2016 Revenue'!C26:C28)</f>
        <v>80000</v>
      </c>
      <c r="D9" s="11">
        <f>(C9-'2015 Summary'!C8)/'2015 Summary'!C8</f>
        <v>-8.0459770114942528E-2</v>
      </c>
    </row>
    <row r="10" spans="2:11" x14ac:dyDescent="0.25">
      <c r="B10" t="s">
        <v>117</v>
      </c>
      <c r="C10" s="2">
        <f>SUM('2016 Revenue'!C31:C33)</f>
        <v>89000</v>
      </c>
      <c r="D10" s="11"/>
    </row>
    <row r="11" spans="2:11" x14ac:dyDescent="0.25">
      <c r="C11" s="2"/>
      <c r="D11" s="2"/>
    </row>
    <row r="12" spans="2:11" x14ac:dyDescent="0.25">
      <c r="B12" s="9" t="s">
        <v>22</v>
      </c>
      <c r="C12" s="20">
        <f>SUM(C6:C10)</f>
        <v>747250</v>
      </c>
      <c r="D12" s="41">
        <f>(C12-'2015 Summary'!C10)/'2015 Summary'!C10</f>
        <v>9.7202848542691428E-2</v>
      </c>
    </row>
    <row r="13" spans="2:11" x14ac:dyDescent="0.25">
      <c r="C13" s="2"/>
      <c r="D13" s="40"/>
    </row>
    <row r="14" spans="2:11" x14ac:dyDescent="0.25">
      <c r="B14" s="1" t="s">
        <v>23</v>
      </c>
      <c r="C14" s="2"/>
      <c r="D14" s="40"/>
      <c r="I14" s="1"/>
      <c r="K14" s="1"/>
    </row>
    <row r="15" spans="2:11" x14ac:dyDescent="0.25">
      <c r="B15" t="s">
        <v>77</v>
      </c>
      <c r="C15" s="2">
        <f>SUM('2016 Expenditures'!D24)</f>
        <v>430906.2</v>
      </c>
      <c r="D15" s="40">
        <f>(C15-'2015 Summary'!C13)/'2015 Summary'!C13</f>
        <v>0.16658192893401019</v>
      </c>
      <c r="J15" s="2"/>
    </row>
    <row r="16" spans="2:11" x14ac:dyDescent="0.25">
      <c r="B16" s="17" t="s">
        <v>78</v>
      </c>
      <c r="C16" s="2">
        <f>SUM('2016 Expenditures'!D29:D35)</f>
        <v>59795</v>
      </c>
      <c r="D16" s="40">
        <f>(C16-'2015 Summary'!C14)/'2015 Summary'!C14</f>
        <v>-0.38944197682136111</v>
      </c>
      <c r="J16" s="2"/>
    </row>
    <row r="17" spans="2:10" x14ac:dyDescent="0.25">
      <c r="B17" s="17" t="s">
        <v>79</v>
      </c>
      <c r="C17" s="2">
        <f>SUM('2016 Expenditures'!D38:D40)</f>
        <v>97902.5</v>
      </c>
      <c r="D17" s="40">
        <f>(C17-'2015 Summary'!C15)/'2015 Summary'!C15</f>
        <v>0.25741715900333934</v>
      </c>
      <c r="J17" s="2"/>
    </row>
    <row r="18" spans="2:10" x14ac:dyDescent="0.25">
      <c r="B18" s="17" t="s">
        <v>53</v>
      </c>
      <c r="C18" s="2">
        <f>SUM('2016 Expenditures'!D43:D48)</f>
        <v>59680</v>
      </c>
      <c r="D18" s="40">
        <f>(C18-'2015 Summary'!C16)/'2015 Summary'!C16</f>
        <v>-0.10282621767889356</v>
      </c>
      <c r="J18" s="2"/>
    </row>
    <row r="19" spans="2:10" x14ac:dyDescent="0.25">
      <c r="B19" s="17" t="s">
        <v>60</v>
      </c>
      <c r="C19" s="2">
        <f>SUM('2016 Expenditures'!D51:D53)</f>
        <v>47340</v>
      </c>
      <c r="D19" s="40">
        <f>(C19-'2015 Summary'!C17)/'2015 Summary'!C17</f>
        <v>0.5475645635828702</v>
      </c>
      <c r="J19" s="2"/>
    </row>
    <row r="20" spans="2:10" x14ac:dyDescent="0.25">
      <c r="B20" s="17" t="s">
        <v>80</v>
      </c>
      <c r="C20" s="2">
        <f>SUM('2016 Expenditures'!D65)</f>
        <v>48300</v>
      </c>
      <c r="D20" s="40">
        <f>(C20-'2015 Summary'!C18)/'2015 Summary'!C18</f>
        <v>4.390625</v>
      </c>
    </row>
    <row r="21" spans="2:10" x14ac:dyDescent="0.25">
      <c r="C21" s="2"/>
      <c r="D21" s="40"/>
    </row>
    <row r="22" spans="2:10" x14ac:dyDescent="0.25">
      <c r="B22" s="9" t="s">
        <v>66</v>
      </c>
      <c r="C22" s="20">
        <f>SUM(C15:C20)</f>
        <v>743923.7</v>
      </c>
      <c r="D22" s="41">
        <f>(C22-'2015 Summary'!C20)/'2015 Summary'!C20</f>
        <v>0.14231880719857495</v>
      </c>
    </row>
    <row r="23" spans="2:10" x14ac:dyDescent="0.25">
      <c r="B23" s="1"/>
      <c r="C23" s="3"/>
      <c r="D23" s="41"/>
    </row>
    <row r="24" spans="2:10" x14ac:dyDescent="0.25">
      <c r="B24" s="9" t="s">
        <v>71</v>
      </c>
      <c r="C24" s="20">
        <f>('2016 Capital Budget'!C9)</f>
        <v>98750</v>
      </c>
      <c r="D24" s="41">
        <f>(C24-'2015 Summary'!C22)/'2015 Summary'!C22</f>
        <v>-4.5362903225806455E-3</v>
      </c>
    </row>
    <row r="25" spans="2:10" x14ac:dyDescent="0.25">
      <c r="C25" s="2"/>
      <c r="D25" s="41"/>
    </row>
    <row r="26" spans="2:10" x14ac:dyDescent="0.25">
      <c r="B26" s="9" t="s">
        <v>67</v>
      </c>
      <c r="C26" s="25">
        <f>SUM('2016 Revenue'!C35-'2016 Expenditures'!D68)</f>
        <v>3326.3000000000466</v>
      </c>
      <c r="D26" s="41">
        <f>(C26-'2015 Summary'!C24)/'2015 Summary'!C24</f>
        <v>-0.3127479338842879</v>
      </c>
    </row>
    <row r="27" spans="2:10" x14ac:dyDescent="0.25">
      <c r="B27" s="13"/>
      <c r="C27" s="37"/>
      <c r="D27" s="2"/>
    </row>
    <row r="28" spans="2:10" x14ac:dyDescent="0.25">
      <c r="B28" s="15"/>
      <c r="C28" s="37"/>
      <c r="D28" s="2"/>
    </row>
    <row r="29" spans="2:10" x14ac:dyDescent="0.25">
      <c r="B29" s="38"/>
      <c r="C29" s="37"/>
      <c r="D29" s="2"/>
    </row>
    <row r="30" spans="2:10" x14ac:dyDescent="0.25">
      <c r="B30" s="38"/>
      <c r="C30" s="37"/>
    </row>
    <row r="31" spans="2:10" x14ac:dyDescent="0.25">
      <c r="B31" s="38"/>
      <c r="C31" s="37"/>
    </row>
    <row r="32" spans="2:10" x14ac:dyDescent="0.25">
      <c r="B32" s="15"/>
      <c r="C32" s="37"/>
    </row>
    <row r="33" spans="2:3" x14ac:dyDescent="0.25">
      <c r="B33" s="13"/>
      <c r="C33" s="16"/>
    </row>
    <row r="34" spans="2:3" x14ac:dyDescent="0.25">
      <c r="B34" s="15"/>
      <c r="C34" s="37"/>
    </row>
    <row r="35" spans="2:3" x14ac:dyDescent="0.25">
      <c r="B35" s="13"/>
      <c r="C35" s="37"/>
    </row>
    <row r="36" spans="2:3" x14ac:dyDescent="0.25">
      <c r="B36" s="15"/>
      <c r="C36" s="37"/>
    </row>
    <row r="37" spans="2:3" x14ac:dyDescent="0.25">
      <c r="B37" s="38"/>
      <c r="C37" s="37"/>
    </row>
    <row r="38" spans="2:3" x14ac:dyDescent="0.25">
      <c r="B38" s="38"/>
      <c r="C38" s="37"/>
    </row>
    <row r="39" spans="2:3" x14ac:dyDescent="0.25">
      <c r="B39" s="38"/>
      <c r="C39" s="37"/>
    </row>
    <row r="40" spans="2:3" x14ac:dyDescent="0.25">
      <c r="B40" s="15"/>
      <c r="C40" s="37"/>
    </row>
    <row r="41" spans="2:3" x14ac:dyDescent="0.25">
      <c r="B41" s="13"/>
      <c r="C41" s="16"/>
    </row>
    <row r="42" spans="2:3" x14ac:dyDescent="0.25">
      <c r="B42" s="15"/>
      <c r="C42" s="37"/>
    </row>
    <row r="43" spans="2:3" x14ac:dyDescent="0.25">
      <c r="B43" s="13"/>
      <c r="C43" s="16"/>
    </row>
    <row r="44" spans="2:3" x14ac:dyDescent="0.25">
      <c r="C44" s="2"/>
    </row>
    <row r="45" spans="2:3" x14ac:dyDescent="0.25">
      <c r="C45" s="2"/>
    </row>
    <row r="46" spans="2:3" x14ac:dyDescent="0.25">
      <c r="C46" s="2"/>
    </row>
    <row r="47" spans="2:3" x14ac:dyDescent="0.25">
      <c r="C47" s="2"/>
    </row>
    <row r="48" spans="2:3" x14ac:dyDescent="0.25">
      <c r="C48" s="2"/>
    </row>
    <row r="49" spans="3:3" x14ac:dyDescent="0.25">
      <c r="C49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opLeftCell="A22" workbookViewId="0">
      <selection activeCell="D39" sqref="D39"/>
    </sheetView>
  </sheetViews>
  <sheetFormatPr defaultRowHeight="15" x14ac:dyDescent="0.25"/>
  <cols>
    <col min="2" max="2" width="44.7109375" customWidth="1"/>
    <col min="3" max="3" width="22" customWidth="1"/>
    <col min="4" max="4" width="24.7109375" bestFit="1" customWidth="1"/>
    <col min="5" max="5" width="15.7109375" bestFit="1" customWidth="1"/>
    <col min="6" max="6" width="21" bestFit="1" customWidth="1"/>
    <col min="8" max="8" width="44.85546875" customWidth="1"/>
    <col min="9" max="9" width="12.5703125" bestFit="1" customWidth="1"/>
  </cols>
  <sheetData>
    <row r="2" spans="2:10" ht="21" x14ac:dyDescent="0.35">
      <c r="B2" s="44" t="s">
        <v>110</v>
      </c>
      <c r="C2" s="44"/>
    </row>
    <row r="3" spans="2:10" ht="21" x14ac:dyDescent="0.35">
      <c r="B3" s="8"/>
      <c r="C3" s="8"/>
    </row>
    <row r="4" spans="2:10" ht="15" customHeight="1" x14ac:dyDescent="0.25">
      <c r="B4" s="1" t="s">
        <v>111</v>
      </c>
      <c r="C4" s="1" t="s">
        <v>94</v>
      </c>
      <c r="D4" s="1" t="s">
        <v>119</v>
      </c>
    </row>
    <row r="5" spans="2:10" x14ac:dyDescent="0.25">
      <c r="D5" s="5"/>
    </row>
    <row r="6" spans="2:10" x14ac:dyDescent="0.25">
      <c r="B6" s="4" t="s">
        <v>96</v>
      </c>
      <c r="E6" s="5"/>
      <c r="F6" s="1"/>
    </row>
    <row r="7" spans="2:10" x14ac:dyDescent="0.25">
      <c r="B7" t="s">
        <v>4</v>
      </c>
      <c r="C7" s="2">
        <v>21000</v>
      </c>
      <c r="D7" s="11">
        <f>(C7-'2015 Revenue'!C8)/'2015 Revenue'!C8</f>
        <v>-0.16</v>
      </c>
    </row>
    <row r="8" spans="2:10" x14ac:dyDescent="0.25">
      <c r="B8" t="s">
        <v>5</v>
      </c>
      <c r="C8" s="2">
        <v>12000</v>
      </c>
      <c r="D8" s="11">
        <f>(C8-'2015 Revenue'!C9)/'2015 Revenue'!C9</f>
        <v>0.2</v>
      </c>
      <c r="E8" s="2"/>
    </row>
    <row r="9" spans="2:10" x14ac:dyDescent="0.25">
      <c r="B9" t="s">
        <v>6</v>
      </c>
      <c r="C9" s="2">
        <v>50000</v>
      </c>
      <c r="D9" s="11">
        <f>(C9-'2015 Revenue'!C10)/'2015 Revenue'!C10</f>
        <v>0</v>
      </c>
      <c r="E9" s="2"/>
      <c r="F9" s="11"/>
      <c r="J9" s="2"/>
    </row>
    <row r="10" spans="2:10" x14ac:dyDescent="0.25">
      <c r="B10" t="s">
        <v>7</v>
      </c>
      <c r="C10" s="2">
        <v>11000</v>
      </c>
      <c r="D10" s="11">
        <f>(C10-'2015 Revenue'!C11)/'2015 Revenue'!C11</f>
        <v>-8.3333333333333329E-2</v>
      </c>
      <c r="E10" s="2"/>
      <c r="F10" s="11"/>
      <c r="J10" s="2"/>
    </row>
    <row r="11" spans="2:10" x14ac:dyDescent="0.25">
      <c r="C11" s="2"/>
      <c r="D11" s="11"/>
      <c r="E11" s="2"/>
      <c r="F11" s="11"/>
      <c r="J11" s="2"/>
    </row>
    <row r="12" spans="2:10" x14ac:dyDescent="0.25">
      <c r="B12" s="4" t="s">
        <v>8</v>
      </c>
      <c r="C12" s="2"/>
      <c r="D12" s="11"/>
      <c r="E12" s="2"/>
      <c r="F12" s="11"/>
      <c r="J12" s="2"/>
    </row>
    <row r="13" spans="2:10" x14ac:dyDescent="0.25">
      <c r="B13" t="s">
        <v>9</v>
      </c>
      <c r="C13" s="2">
        <v>90000</v>
      </c>
      <c r="D13" s="11">
        <f>(C13-'2015 Revenue'!C14)/'2015 Revenue'!C14</f>
        <v>-0.13294797687861271</v>
      </c>
      <c r="E13" s="2"/>
      <c r="F13" s="11"/>
      <c r="J13" s="2"/>
    </row>
    <row r="14" spans="2:10" x14ac:dyDescent="0.25">
      <c r="B14" t="s">
        <v>10</v>
      </c>
      <c r="C14" s="2">
        <v>28600</v>
      </c>
      <c r="D14" s="11">
        <f>(C14-'2015 Revenue'!C15)/'2015 Revenue'!C15</f>
        <v>0</v>
      </c>
      <c r="E14" s="2"/>
      <c r="F14" s="11"/>
      <c r="J14" s="2"/>
    </row>
    <row r="15" spans="2:10" x14ac:dyDescent="0.25">
      <c r="B15" t="s">
        <v>11</v>
      </c>
      <c r="C15" s="2">
        <v>70800</v>
      </c>
      <c r="D15" s="11">
        <f>(C15-'2015 Revenue'!C16)/'2015 Revenue'!C16</f>
        <v>0</v>
      </c>
      <c r="E15" s="2"/>
      <c r="F15" s="11"/>
      <c r="J15" s="2"/>
    </row>
    <row r="16" spans="2:10" x14ac:dyDescent="0.25">
      <c r="B16" t="s">
        <v>12</v>
      </c>
      <c r="C16" s="2">
        <v>27750</v>
      </c>
      <c r="D16" s="11">
        <f>(C16-'2015 Revenue'!C17)/'2015 Revenue'!C17</f>
        <v>0</v>
      </c>
      <c r="E16" s="2"/>
      <c r="F16" s="11"/>
      <c r="J16" s="2"/>
    </row>
    <row r="17" spans="2:10" x14ac:dyDescent="0.25">
      <c r="B17" t="s">
        <v>95</v>
      </c>
      <c r="C17" s="2">
        <v>49550</v>
      </c>
      <c r="D17" s="11">
        <f>(C17-'2015 Revenue'!C18)/'2015 Revenue'!C18</f>
        <v>0</v>
      </c>
      <c r="E17" s="2"/>
      <c r="F17" s="11"/>
      <c r="J17" s="2"/>
    </row>
    <row r="18" spans="2:10" x14ac:dyDescent="0.25">
      <c r="B18" t="s">
        <v>14</v>
      </c>
      <c r="C18" s="2">
        <v>41550</v>
      </c>
      <c r="D18" s="11">
        <f>(C18-'2015 Revenue'!C19)/'2015 Revenue'!C19</f>
        <v>0</v>
      </c>
      <c r="E18" s="2"/>
      <c r="F18" s="11"/>
      <c r="J18" s="2"/>
    </row>
    <row r="19" spans="2:10" x14ac:dyDescent="0.25">
      <c r="C19" s="2"/>
      <c r="D19" s="11"/>
      <c r="E19" s="2"/>
      <c r="F19" s="11"/>
      <c r="J19" s="2"/>
    </row>
    <row r="20" spans="2:10" x14ac:dyDescent="0.25">
      <c r="B20" s="4" t="s">
        <v>16</v>
      </c>
      <c r="C20" s="2"/>
      <c r="D20" s="11"/>
      <c r="E20" s="2"/>
      <c r="F20" s="11"/>
      <c r="J20" s="2"/>
    </row>
    <row r="21" spans="2:10" x14ac:dyDescent="0.25">
      <c r="B21" t="s">
        <v>17</v>
      </c>
      <c r="C21" s="2">
        <v>25000</v>
      </c>
      <c r="D21" s="11">
        <f>(C21-'2015 Revenue'!C22)/'2015 Revenue'!C22</f>
        <v>-0.10714285714285714</v>
      </c>
      <c r="E21" s="2"/>
      <c r="F21" s="11"/>
      <c r="J21" s="2"/>
    </row>
    <row r="22" spans="2:10" x14ac:dyDescent="0.25">
      <c r="B22" t="s">
        <v>18</v>
      </c>
      <c r="C22" s="2">
        <v>92000</v>
      </c>
      <c r="D22" s="11">
        <f>(C22-'2015 Revenue'!C23)/'2015 Revenue'!C23</f>
        <v>0</v>
      </c>
      <c r="E22" s="11"/>
      <c r="F22" s="11"/>
      <c r="J22" s="2"/>
    </row>
    <row r="23" spans="2:10" x14ac:dyDescent="0.25">
      <c r="B23" t="s">
        <v>19</v>
      </c>
      <c r="C23" s="2">
        <v>59000</v>
      </c>
      <c r="D23" s="11">
        <f>(C23-'2015 Revenue'!C24)/'2015 Revenue'!C24</f>
        <v>7.2727272727272724E-2</v>
      </c>
      <c r="E23" s="2"/>
      <c r="F23" s="11"/>
      <c r="J23" s="2"/>
    </row>
    <row r="24" spans="2:10" x14ac:dyDescent="0.25">
      <c r="C24" s="2"/>
      <c r="D24" s="11"/>
      <c r="E24" s="2"/>
      <c r="F24" s="11"/>
      <c r="J24" s="2"/>
    </row>
    <row r="25" spans="2:10" x14ac:dyDescent="0.25">
      <c r="B25" s="4" t="s">
        <v>20</v>
      </c>
      <c r="C25" s="2"/>
      <c r="D25" s="11"/>
      <c r="E25" s="2"/>
      <c r="F25" s="11"/>
      <c r="J25" s="2"/>
    </row>
    <row r="26" spans="2:10" x14ac:dyDescent="0.25">
      <c r="B26" t="s">
        <v>17</v>
      </c>
      <c r="C26" s="2">
        <v>20000</v>
      </c>
      <c r="D26" s="11">
        <f>(C26-'2015 Revenue'!C27)/'2015 Revenue'!C27</f>
        <v>-9.0909090909090912E-2</v>
      </c>
      <c r="E26" s="2"/>
      <c r="F26" s="11"/>
      <c r="J26" s="2"/>
    </row>
    <row r="27" spans="2:10" x14ac:dyDescent="0.25">
      <c r="B27" t="s">
        <v>21</v>
      </c>
      <c r="C27" s="2">
        <v>25000</v>
      </c>
      <c r="D27" s="11">
        <f>(C27-'2015 Revenue'!C28)/'2015 Revenue'!C28</f>
        <v>0</v>
      </c>
      <c r="E27" s="2"/>
      <c r="F27" s="11"/>
      <c r="J27" s="2"/>
    </row>
    <row r="28" spans="2:10" x14ac:dyDescent="0.25">
      <c r="B28" t="s">
        <v>19</v>
      </c>
      <c r="C28" s="2">
        <v>35000</v>
      </c>
      <c r="D28" s="11">
        <f>(C28-'2015 Revenue'!C29)/'2015 Revenue'!C29</f>
        <v>-0.125</v>
      </c>
      <c r="E28" s="2"/>
      <c r="F28" s="11"/>
      <c r="J28" s="2"/>
    </row>
    <row r="29" spans="2:10" x14ac:dyDescent="0.25">
      <c r="C29" s="2"/>
      <c r="D29" s="11"/>
      <c r="E29" s="2"/>
      <c r="F29" s="11"/>
      <c r="J29" s="2"/>
    </row>
    <row r="30" spans="2:10" x14ac:dyDescent="0.25">
      <c r="B30" s="4" t="s">
        <v>97</v>
      </c>
      <c r="C30" s="2"/>
      <c r="D30" s="11"/>
      <c r="E30" s="2"/>
      <c r="F30" s="11"/>
      <c r="J30" s="2"/>
    </row>
    <row r="31" spans="2:10" x14ac:dyDescent="0.25">
      <c r="B31" t="s">
        <v>17</v>
      </c>
      <c r="C31" s="2">
        <v>25000</v>
      </c>
      <c r="D31" s="11"/>
      <c r="E31" s="2"/>
      <c r="F31" s="11"/>
      <c r="J31" s="2"/>
    </row>
    <row r="32" spans="2:10" ht="16.5" customHeight="1" x14ac:dyDescent="0.35">
      <c r="B32" t="s">
        <v>21</v>
      </c>
      <c r="C32" s="2">
        <v>24000</v>
      </c>
      <c r="D32" s="11"/>
      <c r="E32" s="33"/>
      <c r="F32" s="11"/>
      <c r="J32" s="2"/>
    </row>
    <row r="33" spans="2:8" x14ac:dyDescent="0.25">
      <c r="B33" t="s">
        <v>19</v>
      </c>
      <c r="C33" s="2">
        <v>40000</v>
      </c>
      <c r="D33" s="11"/>
      <c r="E33" s="23"/>
    </row>
    <row r="34" spans="2:8" x14ac:dyDescent="0.25">
      <c r="C34" s="2"/>
      <c r="D34" s="11"/>
    </row>
    <row r="35" spans="2:8" ht="21" x14ac:dyDescent="0.35">
      <c r="B35" s="12" t="s">
        <v>22</v>
      </c>
      <c r="C35" s="34">
        <f>SUM(C31:C33,C26:C28,C21:C23,C13:C18,C7:C10)</f>
        <v>747250</v>
      </c>
      <c r="D35" s="11">
        <f>(C35-'2015 Revenue'!C31)/'2015 Revenue'!C31</f>
        <v>9.7202848542691428E-2</v>
      </c>
    </row>
    <row r="36" spans="2:8" x14ac:dyDescent="0.25">
      <c r="E36" s="23"/>
    </row>
    <row r="39" spans="2:8" x14ac:dyDescent="0.25">
      <c r="H39" s="11"/>
    </row>
    <row r="40" spans="2:8" x14ac:dyDescent="0.25">
      <c r="H40" s="11"/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5"/>
  <sheetViews>
    <sheetView topLeftCell="A34" workbookViewId="0">
      <selection activeCell="F44" sqref="F44"/>
    </sheetView>
  </sheetViews>
  <sheetFormatPr defaultRowHeight="15" x14ac:dyDescent="0.25"/>
  <cols>
    <col min="3" max="3" width="52.42578125" customWidth="1"/>
    <col min="4" max="4" width="21.140625" bestFit="1" customWidth="1"/>
    <col min="5" max="5" width="24.7109375" bestFit="1" customWidth="1"/>
    <col min="6" max="6" width="21" bestFit="1" customWidth="1"/>
    <col min="8" max="8" width="48.140625" customWidth="1"/>
    <col min="9" max="9" width="11.5703125" bestFit="1" customWidth="1"/>
  </cols>
  <sheetData>
    <row r="2" spans="2:7" ht="21" x14ac:dyDescent="0.35">
      <c r="B2" s="30"/>
      <c r="C2" s="8"/>
      <c r="D2" s="8"/>
    </row>
    <row r="4" spans="2:7" ht="21" x14ac:dyDescent="0.35">
      <c r="B4" s="1"/>
      <c r="C4" s="6" t="s">
        <v>108</v>
      </c>
      <c r="E4" s="1"/>
      <c r="F4" s="1"/>
    </row>
    <row r="6" spans="2:7" x14ac:dyDescent="0.25">
      <c r="C6" s="1" t="s">
        <v>1</v>
      </c>
      <c r="D6" s="1" t="s">
        <v>109</v>
      </c>
      <c r="E6" s="1" t="s">
        <v>119</v>
      </c>
    </row>
    <row r="7" spans="2:7" x14ac:dyDescent="0.25">
      <c r="B7" s="1"/>
    </row>
    <row r="8" spans="2:7" x14ac:dyDescent="0.25">
      <c r="C8" s="1" t="s">
        <v>24</v>
      </c>
    </row>
    <row r="9" spans="2:7" x14ac:dyDescent="0.25">
      <c r="B9" s="4"/>
    </row>
    <row r="10" spans="2:7" x14ac:dyDescent="0.25">
      <c r="C10" s="4" t="s">
        <v>25</v>
      </c>
      <c r="E10" s="2"/>
      <c r="F10" s="11"/>
    </row>
    <row r="11" spans="2:7" x14ac:dyDescent="0.25">
      <c r="C11" t="s">
        <v>26</v>
      </c>
      <c r="D11" s="2">
        <v>54848</v>
      </c>
      <c r="E11" s="40">
        <f>(D11-'2015 Expenditures'!C10)/'2015 Expenditures'!C10</f>
        <v>3.0009389671361502E-2</v>
      </c>
      <c r="F11" s="11"/>
      <c r="G11" s="42"/>
    </row>
    <row r="12" spans="2:7" x14ac:dyDescent="0.25">
      <c r="C12" t="s">
        <v>27</v>
      </c>
      <c r="D12" s="2">
        <v>39140</v>
      </c>
      <c r="E12" s="40">
        <f>(D12-'2015 Expenditures'!C11)/'2015 Expenditures'!C11</f>
        <v>0.03</v>
      </c>
      <c r="F12" s="11"/>
    </row>
    <row r="13" spans="2:7" x14ac:dyDescent="0.25">
      <c r="C13" t="s">
        <v>28</v>
      </c>
      <c r="D13" s="2">
        <v>39140</v>
      </c>
      <c r="E13" s="40">
        <f>(D13-'2015 Expenditures'!C12)/'2015 Expenditures'!C12</f>
        <v>0.03</v>
      </c>
      <c r="F13" s="11"/>
      <c r="G13" s="42"/>
    </row>
    <row r="14" spans="2:7" x14ac:dyDescent="0.25">
      <c r="C14" t="s">
        <v>98</v>
      </c>
      <c r="D14" s="2">
        <v>38000</v>
      </c>
      <c r="E14" s="40"/>
      <c r="F14" s="11"/>
    </row>
    <row r="15" spans="2:7" x14ac:dyDescent="0.25">
      <c r="C15" t="s">
        <v>29</v>
      </c>
      <c r="D15" s="2">
        <v>41200</v>
      </c>
      <c r="E15" s="40">
        <f>(D15-'2015 Expenditures'!C13)/'2015 Expenditures'!C13</f>
        <v>0.03</v>
      </c>
      <c r="F15" s="11"/>
    </row>
    <row r="16" spans="2:7" x14ac:dyDescent="0.25">
      <c r="C16" t="s">
        <v>30</v>
      </c>
      <c r="D16" s="2">
        <v>36050</v>
      </c>
      <c r="E16" s="40">
        <f>(D16-'2015 Expenditures'!C14)/'2015 Expenditures'!C14</f>
        <v>0.03</v>
      </c>
      <c r="F16" s="11"/>
    </row>
    <row r="17" spans="2:6" x14ac:dyDescent="0.25">
      <c r="C17" t="s">
        <v>31</v>
      </c>
      <c r="D17" s="2">
        <v>20600</v>
      </c>
      <c r="E17" s="40">
        <f>(D17-'2015 Expenditures'!C15)/'2015 Expenditures'!C15</f>
        <v>0.03</v>
      </c>
      <c r="F17" s="11"/>
    </row>
    <row r="18" spans="2:6" x14ac:dyDescent="0.25">
      <c r="C18" t="s">
        <v>32</v>
      </c>
      <c r="D18" s="2">
        <v>15656</v>
      </c>
      <c r="E18" s="40">
        <f>(D18-'2015 Expenditures'!C16)/'2015 Expenditures'!C16</f>
        <v>-0.10537142857142857</v>
      </c>
      <c r="F18" s="11"/>
    </row>
    <row r="19" spans="2:6" x14ac:dyDescent="0.25">
      <c r="C19" t="s">
        <v>99</v>
      </c>
      <c r="D19" s="2">
        <v>12360</v>
      </c>
      <c r="E19" s="40">
        <f>(D19-'2015 Expenditures'!C17)/'2015 Expenditures'!C17</f>
        <v>0.23599999999999999</v>
      </c>
      <c r="F19" s="11"/>
    </row>
    <row r="20" spans="2:6" x14ac:dyDescent="0.25">
      <c r="D20" s="2"/>
      <c r="E20" s="40"/>
      <c r="F20" s="11"/>
    </row>
    <row r="21" spans="2:6" x14ac:dyDescent="0.25">
      <c r="C21" t="s">
        <v>37</v>
      </c>
      <c r="D21" s="2">
        <f>SUM(D11:D16)*0.5</f>
        <v>124189</v>
      </c>
      <c r="E21" s="40">
        <f>(D21-'2015 Expenditures'!C21)/'2015 Expenditures'!C21</f>
        <v>0.21604895960832313</v>
      </c>
      <c r="F21" s="11"/>
    </row>
    <row r="22" spans="2:6" x14ac:dyDescent="0.25">
      <c r="C22" t="s">
        <v>100</v>
      </c>
      <c r="D22" s="2">
        <f>SUM(D17:D20)*0.2</f>
        <v>9723.2000000000007</v>
      </c>
      <c r="E22" s="40">
        <f>(D22-'2015 Expenditures'!C22)/'2015 Expenditures'!C22</f>
        <v>-7.3980952380952314E-2</v>
      </c>
      <c r="F22" s="11"/>
    </row>
    <row r="23" spans="2:6" x14ac:dyDescent="0.25">
      <c r="D23" s="2"/>
      <c r="E23" s="40"/>
      <c r="F23" s="11"/>
    </row>
    <row r="24" spans="2:6" x14ac:dyDescent="0.25">
      <c r="C24" s="9" t="s">
        <v>38</v>
      </c>
      <c r="D24" s="20">
        <f>SUM(D21:D22,D11:D19)</f>
        <v>430906.2</v>
      </c>
      <c r="E24" s="40">
        <f>(D24-'2015 Expenditures'!C24)/'2015 Expenditures'!C24</f>
        <v>0.16658192893401019</v>
      </c>
      <c r="F24" s="11"/>
    </row>
    <row r="25" spans="2:6" x14ac:dyDescent="0.25">
      <c r="E25" s="40"/>
      <c r="F25" s="11"/>
    </row>
    <row r="26" spans="2:6" x14ac:dyDescent="0.25">
      <c r="C26" s="1" t="s">
        <v>39</v>
      </c>
      <c r="D26" s="2"/>
      <c r="E26" s="40"/>
      <c r="F26" s="11"/>
    </row>
    <row r="27" spans="2:6" x14ac:dyDescent="0.25">
      <c r="D27" s="2"/>
      <c r="E27" s="40"/>
      <c r="F27" s="11"/>
    </row>
    <row r="28" spans="2:6" x14ac:dyDescent="0.25">
      <c r="C28" s="4" t="s">
        <v>40</v>
      </c>
      <c r="D28" s="2"/>
      <c r="E28" s="40"/>
      <c r="F28" s="11"/>
    </row>
    <row r="29" spans="2:6" x14ac:dyDescent="0.25">
      <c r="C29" t="s">
        <v>41</v>
      </c>
      <c r="D29" s="2">
        <v>2250</v>
      </c>
      <c r="E29" s="40">
        <f>(D29-'2015 Expenditures'!C29)/'2015 Expenditures'!C29</f>
        <v>-0.48275862068965519</v>
      </c>
      <c r="F29" s="11"/>
    </row>
    <row r="30" spans="2:6" x14ac:dyDescent="0.25">
      <c r="C30" t="s">
        <v>42</v>
      </c>
      <c r="D30" s="2">
        <v>12320</v>
      </c>
      <c r="E30" s="40">
        <f>(D30-'2015 Expenditures'!C30)/'2015 Expenditures'!C30</f>
        <v>1.3574660633484163E-2</v>
      </c>
      <c r="F30" s="11"/>
    </row>
    <row r="31" spans="2:6" x14ac:dyDescent="0.25">
      <c r="C31" t="s">
        <v>43</v>
      </c>
      <c r="D31" s="2">
        <v>10000</v>
      </c>
      <c r="E31" s="40">
        <f>(D31-'2015 Expenditures'!C31)/'2015 Expenditures'!C31</f>
        <v>-0.48796722990271379</v>
      </c>
      <c r="F31" s="11"/>
    </row>
    <row r="32" spans="2:6" x14ac:dyDescent="0.25">
      <c r="B32" s="13"/>
      <c r="C32" t="s">
        <v>44</v>
      </c>
      <c r="D32" s="2">
        <v>7510</v>
      </c>
      <c r="E32" s="40">
        <f>(D32-'2015 Expenditures'!C32)/'2015 Expenditures'!C32</f>
        <v>-0.36624472573839661</v>
      </c>
      <c r="F32" s="11"/>
    </row>
    <row r="33" spans="2:6" x14ac:dyDescent="0.25">
      <c r="C33" t="s">
        <v>45</v>
      </c>
      <c r="D33" s="2">
        <v>2715</v>
      </c>
      <c r="E33" s="40">
        <f>(D33-'2015 Expenditures'!C33)/'2015 Expenditures'!C33</f>
        <v>-0.45700000000000002</v>
      </c>
      <c r="F33" s="11"/>
    </row>
    <row r="34" spans="2:6" x14ac:dyDescent="0.25">
      <c r="B34" s="1"/>
      <c r="C34" t="s">
        <v>46</v>
      </c>
      <c r="D34" s="2">
        <v>17000</v>
      </c>
      <c r="E34" s="40">
        <f>(D34-'2015 Expenditures'!C34)/'2015 Expenditures'!C34</f>
        <v>-4.5747965197866967E-2</v>
      </c>
      <c r="F34" s="11"/>
    </row>
    <row r="35" spans="2:6" x14ac:dyDescent="0.25">
      <c r="C35" t="s">
        <v>101</v>
      </c>
      <c r="D35" s="24">
        <v>8000</v>
      </c>
      <c r="E35" s="40">
        <f>(D35-'2015 Expenditures'!C35)/'2015 Expenditures'!C35</f>
        <v>-0.22854387656702024</v>
      </c>
      <c r="F35" s="11"/>
    </row>
    <row r="36" spans="2:6" x14ac:dyDescent="0.25">
      <c r="B36" s="4"/>
      <c r="D36" s="2"/>
      <c r="E36" s="40"/>
      <c r="F36" s="11"/>
    </row>
    <row r="37" spans="2:6" x14ac:dyDescent="0.25">
      <c r="C37" s="4" t="s">
        <v>49</v>
      </c>
      <c r="D37" s="2"/>
      <c r="E37" s="40"/>
      <c r="F37" s="11"/>
    </row>
    <row r="38" spans="2:6" x14ac:dyDescent="0.25">
      <c r="C38" t="s">
        <v>50</v>
      </c>
      <c r="D38" s="2">
        <v>14100</v>
      </c>
      <c r="E38" s="40">
        <f>(D38-'2015 Expenditures'!C39)/'2015 Expenditures'!C39</f>
        <v>-0.26389976507439311</v>
      </c>
      <c r="F38" s="11"/>
    </row>
    <row r="39" spans="2:6" x14ac:dyDescent="0.25">
      <c r="C39" t="s">
        <v>51</v>
      </c>
      <c r="D39" s="2">
        <v>73687.5</v>
      </c>
      <c r="E39" s="40">
        <f>(D39-'2015 Expenditures'!C40)/'2015 Expenditures'!C40</f>
        <v>0.50921658986175111</v>
      </c>
      <c r="F39" s="11"/>
    </row>
    <row r="40" spans="2:6" x14ac:dyDescent="0.25">
      <c r="C40" t="s">
        <v>52</v>
      </c>
      <c r="D40" s="2">
        <v>10115</v>
      </c>
      <c r="E40" s="40">
        <f>(D40-'2015 Expenditures'!C41)/'2015 Expenditures'!C41</f>
        <v>2.3785425101214574E-2</v>
      </c>
      <c r="F40" s="11"/>
    </row>
    <row r="41" spans="2:6" x14ac:dyDescent="0.25">
      <c r="E41" s="40"/>
      <c r="F41" s="11"/>
    </row>
    <row r="42" spans="2:6" x14ac:dyDescent="0.25">
      <c r="C42" s="4" t="s">
        <v>53</v>
      </c>
      <c r="D42" s="2"/>
      <c r="E42" s="40"/>
      <c r="F42" s="11"/>
    </row>
    <row r="43" spans="2:6" x14ac:dyDescent="0.25">
      <c r="C43" t="s">
        <v>54</v>
      </c>
      <c r="D43" s="2">
        <v>29820</v>
      </c>
      <c r="E43" s="40">
        <f>(D43-'2015 Expenditures'!C44)/'2015 Expenditures'!C44</f>
        <v>0</v>
      </c>
      <c r="F43" s="11"/>
    </row>
    <row r="44" spans="2:6" x14ac:dyDescent="0.25">
      <c r="C44" t="s">
        <v>55</v>
      </c>
      <c r="D44" s="2">
        <v>12500</v>
      </c>
      <c r="E44" s="40">
        <f>(D44-'2015 Expenditures'!C45)/'2015 Expenditures'!C45</f>
        <v>-9.8774333093006483E-2</v>
      </c>
      <c r="F44" s="11"/>
    </row>
    <row r="45" spans="2:6" x14ac:dyDescent="0.25">
      <c r="C45" t="s">
        <v>56</v>
      </c>
      <c r="D45" s="2">
        <v>10685</v>
      </c>
      <c r="E45" s="40">
        <f>(D45-'2015 Expenditures'!C46)/'2015 Expenditures'!C46</f>
        <v>0.16330974414806751</v>
      </c>
      <c r="F45" s="11"/>
    </row>
    <row r="46" spans="2:6" x14ac:dyDescent="0.25">
      <c r="B46" s="4"/>
      <c r="C46" t="s">
        <v>57</v>
      </c>
      <c r="D46" s="2">
        <v>2500</v>
      </c>
      <c r="E46" s="40">
        <f>(D46-'2015 Expenditures'!C47)/'2015 Expenditures'!C47</f>
        <v>-0.40191387559808611</v>
      </c>
      <c r="F46" s="11"/>
    </row>
    <row r="47" spans="2:6" x14ac:dyDescent="0.25">
      <c r="C47" t="s">
        <v>58</v>
      </c>
      <c r="D47" s="2">
        <v>175</v>
      </c>
      <c r="E47" s="40">
        <f>(D47-'2015 Expenditures'!C48)/'2015 Expenditures'!C48</f>
        <v>-7.8947368421052627E-2</v>
      </c>
      <c r="F47" s="11"/>
    </row>
    <row r="48" spans="2:6" x14ac:dyDescent="0.25">
      <c r="C48" t="s">
        <v>59</v>
      </c>
      <c r="D48" s="2">
        <v>4000</v>
      </c>
      <c r="E48" s="40">
        <f>(D48-'2015 Expenditures'!C49)/'2015 Expenditures'!C49</f>
        <v>-0.56873315363881405</v>
      </c>
      <c r="F48" s="11"/>
    </row>
    <row r="49" spans="2:6" x14ac:dyDescent="0.25">
      <c r="E49" s="40"/>
      <c r="F49" s="11"/>
    </row>
    <row r="50" spans="2:6" x14ac:dyDescent="0.25">
      <c r="C50" s="4" t="s">
        <v>60</v>
      </c>
      <c r="D50" s="2"/>
      <c r="E50" s="40"/>
      <c r="F50" s="11"/>
    </row>
    <row r="51" spans="2:6" x14ac:dyDescent="0.25">
      <c r="B51" s="4"/>
      <c r="C51" t="s">
        <v>61</v>
      </c>
      <c r="D51" s="2">
        <v>14050</v>
      </c>
      <c r="E51" s="40">
        <f>(D51-'2015 Expenditures'!C52)/'2015 Expenditures'!C52</f>
        <v>0</v>
      </c>
      <c r="F51" s="11"/>
    </row>
    <row r="52" spans="2:6" x14ac:dyDescent="0.25">
      <c r="C52" t="s">
        <v>62</v>
      </c>
      <c r="D52" s="2">
        <v>16540</v>
      </c>
      <c r="E52" s="40">
        <f>(D52-'2015 Expenditures'!C53)/'2015 Expenditures'!C53</f>
        <v>0</v>
      </c>
      <c r="F52" s="11"/>
    </row>
    <row r="53" spans="2:6" x14ac:dyDescent="0.25">
      <c r="C53" t="s">
        <v>107</v>
      </c>
      <c r="D53" s="2">
        <v>16750</v>
      </c>
      <c r="E53" s="40"/>
      <c r="F53" s="11"/>
    </row>
    <row r="54" spans="2:6" x14ac:dyDescent="0.25">
      <c r="E54" s="40"/>
      <c r="F54" s="11"/>
    </row>
    <row r="55" spans="2:6" x14ac:dyDescent="0.25">
      <c r="C55" s="9" t="s">
        <v>102</v>
      </c>
      <c r="D55" s="20">
        <f>SUM(D51:D53,D43:D48,D38:D40,D29:D36)</f>
        <v>264717.5</v>
      </c>
      <c r="E55" s="40">
        <f>(D55-'2015 Expenditures'!C55)/'2015 Expenditures'!C55</f>
        <v>-3.0001282497572414E-2</v>
      </c>
      <c r="F55" s="11"/>
    </row>
    <row r="56" spans="2:6" x14ac:dyDescent="0.25">
      <c r="E56" s="40"/>
      <c r="F56" s="11"/>
    </row>
    <row r="57" spans="2:6" x14ac:dyDescent="0.25">
      <c r="C57" s="22" t="s">
        <v>64</v>
      </c>
      <c r="D57" s="2"/>
      <c r="E57" s="40"/>
      <c r="F57" s="11"/>
    </row>
    <row r="58" spans="2:6" x14ac:dyDescent="0.25">
      <c r="C58" t="s">
        <v>103</v>
      </c>
      <c r="D58" s="2">
        <v>2500</v>
      </c>
      <c r="E58" s="40">
        <f>(D58-'2015 Expenditures'!C58)/'2015 Expenditures'!C58</f>
        <v>0</v>
      </c>
      <c r="F58" s="11"/>
    </row>
    <row r="59" spans="2:6" x14ac:dyDescent="0.25">
      <c r="B59" s="4"/>
      <c r="C59" t="s">
        <v>115</v>
      </c>
      <c r="D59" s="2">
        <v>8960</v>
      </c>
      <c r="E59" s="40">
        <f>(D59-'2015 Expenditures'!C59)/'2015 Expenditures'!C59</f>
        <v>0.38699690402476783</v>
      </c>
      <c r="F59" s="11"/>
    </row>
    <row r="60" spans="2:6" x14ac:dyDescent="0.25">
      <c r="B60" s="4"/>
      <c r="C60" t="s">
        <v>116</v>
      </c>
      <c r="D60" s="2">
        <v>3000</v>
      </c>
      <c r="E60" s="40"/>
      <c r="F60" s="11"/>
    </row>
    <row r="61" spans="2:6" x14ac:dyDescent="0.25">
      <c r="C61" t="s">
        <v>104</v>
      </c>
      <c r="D61" s="2">
        <v>7166</v>
      </c>
      <c r="E61" s="40">
        <f>(D61-'2015 Expenditures'!C60)/'2015 Expenditures'!C60</f>
        <v>-0.14994068801897983</v>
      </c>
      <c r="F61" s="11"/>
    </row>
    <row r="62" spans="2:6" x14ac:dyDescent="0.25">
      <c r="C62" t="s">
        <v>105</v>
      </c>
      <c r="D62" s="2">
        <v>9924</v>
      </c>
      <c r="E62" s="40">
        <f>(D62-'2015 Expenditures'!C61)/'2015 Expenditures'!C61</f>
        <v>-0.4</v>
      </c>
      <c r="F62" s="11"/>
    </row>
    <row r="63" spans="2:6" x14ac:dyDescent="0.25">
      <c r="C63" t="s">
        <v>106</v>
      </c>
      <c r="D63" s="2">
        <v>16750</v>
      </c>
      <c r="E63" s="40"/>
      <c r="F63" s="11"/>
    </row>
    <row r="64" spans="2:6" x14ac:dyDescent="0.25">
      <c r="B64" s="13"/>
      <c r="E64" s="41"/>
      <c r="F64" s="11"/>
    </row>
    <row r="65" spans="2:7" x14ac:dyDescent="0.25">
      <c r="C65" s="20" t="s">
        <v>65</v>
      </c>
      <c r="D65" s="20">
        <f>SUM(D58:D63)</f>
        <v>48300</v>
      </c>
      <c r="E65" s="40">
        <f>(D65-'2015 Expenditures'!C64)/'2015 Expenditures'!C64</f>
        <v>0.42351900972590628</v>
      </c>
      <c r="F65" s="11"/>
    </row>
    <row r="66" spans="2:7" x14ac:dyDescent="0.25">
      <c r="B66" s="1"/>
      <c r="E66" s="40"/>
      <c r="F66" s="11"/>
    </row>
    <row r="67" spans="2:7" x14ac:dyDescent="0.25">
      <c r="C67" s="11"/>
      <c r="D67" s="3"/>
      <c r="E67" s="40"/>
      <c r="F67" s="11"/>
    </row>
    <row r="68" spans="2:7" ht="21" x14ac:dyDescent="0.35">
      <c r="C68" s="12" t="s">
        <v>66</v>
      </c>
      <c r="D68" s="34">
        <f>SUM(D65,D55,D24)</f>
        <v>743923.7</v>
      </c>
      <c r="E68" s="40">
        <f>(D68-'2015 Expenditures'!C67)/'2015 Expenditures'!C67</f>
        <v>0.10013708759113286</v>
      </c>
      <c r="F68" s="11"/>
      <c r="G68" s="11"/>
    </row>
    <row r="69" spans="2:7" x14ac:dyDescent="0.25">
      <c r="D69" s="2"/>
      <c r="E69" s="40"/>
      <c r="F69" s="11"/>
    </row>
    <row r="70" spans="2:7" x14ac:dyDescent="0.25">
      <c r="B70" s="13"/>
      <c r="F70" s="11"/>
    </row>
    <row r="71" spans="2:7" x14ac:dyDescent="0.25">
      <c r="F71" s="11"/>
    </row>
    <row r="72" spans="2:7" x14ac:dyDescent="0.25">
      <c r="F72" s="11"/>
    </row>
    <row r="73" spans="2:7" ht="21" x14ac:dyDescent="0.35">
      <c r="B73" s="28"/>
      <c r="E73" s="29"/>
      <c r="F73" s="11"/>
    </row>
    <row r="74" spans="2:7" x14ac:dyDescent="0.25">
      <c r="B74" s="15"/>
      <c r="E74" s="15"/>
      <c r="F74" s="11"/>
    </row>
    <row r="75" spans="2:7" x14ac:dyDescent="0.25">
      <c r="B75" s="13"/>
      <c r="E75" s="14"/>
      <c r="F75" s="11"/>
    </row>
  </sheetData>
  <pageMargins left="0.7" right="0.7" top="0.75" bottom="0.75" header="0.3" footer="0.3"/>
  <ignoredErrors>
    <ignoredError sqref="D21:D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E10" sqref="E10"/>
    </sheetView>
  </sheetViews>
  <sheetFormatPr defaultRowHeight="15" x14ac:dyDescent="0.25"/>
  <cols>
    <col min="2" max="2" width="49" customWidth="1"/>
    <col min="3" max="4" width="21.140625" bestFit="1" customWidth="1"/>
  </cols>
  <sheetData>
    <row r="2" spans="2:4" ht="21" x14ac:dyDescent="0.35">
      <c r="B2" s="7" t="s">
        <v>112</v>
      </c>
      <c r="C2" s="35"/>
      <c r="D2" s="35"/>
    </row>
    <row r="4" spans="2:4" x14ac:dyDescent="0.25">
      <c r="B4" s="1" t="s">
        <v>1</v>
      </c>
      <c r="C4" s="1" t="s">
        <v>109</v>
      </c>
      <c r="D4" s="1"/>
    </row>
    <row r="6" spans="2:4" ht="30" x14ac:dyDescent="0.25">
      <c r="B6" s="18" t="s">
        <v>113</v>
      </c>
      <c r="C6" s="2">
        <v>83750</v>
      </c>
      <c r="D6" s="2"/>
    </row>
    <row r="7" spans="2:4" ht="33" customHeight="1" x14ac:dyDescent="0.25">
      <c r="B7" s="19" t="s">
        <v>114</v>
      </c>
      <c r="C7" s="2">
        <v>15000</v>
      </c>
    </row>
    <row r="9" spans="2:4" x14ac:dyDescent="0.25">
      <c r="B9" s="36" t="s">
        <v>71</v>
      </c>
      <c r="C9" s="10">
        <f>SUM(C6:C7)</f>
        <v>98750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 Summary</vt:lpstr>
      <vt:lpstr>2015 Revenue</vt:lpstr>
      <vt:lpstr>2015 Expenditures</vt:lpstr>
      <vt:lpstr>2015 Capital Budget</vt:lpstr>
      <vt:lpstr>2016 Summary</vt:lpstr>
      <vt:lpstr>2016 Revenue</vt:lpstr>
      <vt:lpstr>2016 Expenditures</vt:lpstr>
      <vt:lpstr>2016 Capital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NewProfile</dc:creator>
  <cp:lastModifiedBy>Michelle Davis</cp:lastModifiedBy>
  <dcterms:created xsi:type="dcterms:W3CDTF">2016-12-01T17:52:26Z</dcterms:created>
  <dcterms:modified xsi:type="dcterms:W3CDTF">2016-12-08T23:10:03Z</dcterms:modified>
</cp:coreProperties>
</file>